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10.10.5.3\管理第二課\課内共有フォルダ\15PH,PB受付業務\■会議室受付書\"/>
    </mc:Choice>
  </mc:AlternateContent>
  <xr:revisionPtr revIDLastSave="0" documentId="13_ncr:1_{B9065460-7401-44CF-8164-011C6C3BD852}" xr6:coauthVersionLast="47" xr6:coauthVersionMax="47" xr10:uidLastSave="{00000000-0000-0000-0000-000000000000}"/>
  <bookViews>
    <workbookView xWindow="-120" yWindow="-120" windowWidth="29040" windowHeight="15720" tabRatio="708" xr2:uid="{00000000-000D-0000-FFFF-FFFF00000000}"/>
  </bookViews>
  <sheets>
    <sheet name="ポートビル会議室　受付書" sheetId="386" r:id="rId1"/>
    <sheet name="記入例" sheetId="402" r:id="rId2"/>
    <sheet name="利用案内" sheetId="409" r:id="rId3"/>
    <sheet name="料金表" sheetId="384" r:id="rId4"/>
    <sheet name="料金計算" sheetId="395" r:id="rId5"/>
    <sheet name="講堂・会議室配置図" sheetId="389" r:id="rId6"/>
    <sheet name="会議室申請書" sheetId="398" r:id="rId7"/>
  </sheets>
  <definedNames>
    <definedName name="_xlnm.Print_Area" localSheetId="6">会議室申請書!$A$1:$O$33</definedName>
    <definedName name="_xlnm.Print_Area" localSheetId="2">利用案内!$A$1:$K$98</definedName>
    <definedName name="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7" i="398" l="1"/>
  <c r="G14" i="398" l="1"/>
  <c r="E21" i="398"/>
  <c r="H3" i="402"/>
  <c r="E19" i="398"/>
  <c r="H3" i="386"/>
  <c r="K12" i="395"/>
  <c r="K13" i="395"/>
  <c r="K14" i="395"/>
  <c r="K15" i="395"/>
  <c r="E27" i="398"/>
  <c r="J20" i="398"/>
  <c r="K21" i="398"/>
  <c r="E22" i="398"/>
  <c r="E18" i="398"/>
  <c r="E17" i="398"/>
  <c r="G13" i="398"/>
  <c r="G12" i="398"/>
  <c r="E25" i="398"/>
  <c r="E26" i="398"/>
  <c r="E24" i="398"/>
  <c r="E20" i="398"/>
  <c r="E23" i="398"/>
  <c r="AN16" i="395" a="1"/>
  <c r="AN16" i="395" s="1"/>
  <c r="E14" i="386" s="1"/>
  <c r="AR9" i="395"/>
  <c r="AR10" i="395"/>
  <c r="AR11" i="395"/>
  <c r="AR12" i="395"/>
  <c r="AR13" i="395"/>
  <c r="AR14" i="395"/>
  <c r="AR8" i="395"/>
  <c r="AK27" i="395" l="1"/>
  <c r="AK28" i="395"/>
  <c r="AK29" i="395"/>
  <c r="AK30" i="395"/>
  <c r="AK31" i="395"/>
  <c r="AK26" i="395"/>
  <c r="AK21" i="395"/>
  <c r="AK22" i="395"/>
  <c r="AK23" i="395"/>
  <c r="AK24" i="395"/>
  <c r="AK25" i="395"/>
  <c r="AK20" i="395"/>
  <c r="AK9" i="395"/>
  <c r="AK10" i="395"/>
  <c r="AK11" i="395"/>
  <c r="AK12" i="395"/>
  <c r="AK13" i="395"/>
  <c r="AK14" i="395"/>
  <c r="AK15" i="395"/>
  <c r="AK16" i="395"/>
  <c r="AK17" i="395"/>
  <c r="AK18" i="395"/>
  <c r="AK19" i="395"/>
  <c r="AK8" i="395"/>
  <c r="AJ9" i="395"/>
  <c r="AJ10" i="395"/>
  <c r="AJ11" i="395"/>
  <c r="AJ12" i="395"/>
  <c r="AJ13" i="395"/>
  <c r="AJ14" i="395"/>
  <c r="AJ15" i="395"/>
  <c r="AJ16" i="395"/>
  <c r="AJ17" i="395"/>
  <c r="AJ18" i="395"/>
  <c r="AJ19" i="395"/>
  <c r="AJ20" i="395"/>
  <c r="AJ21" i="395"/>
  <c r="AJ22" i="395"/>
  <c r="AJ23" i="395"/>
  <c r="AJ24" i="395"/>
  <c r="AJ25" i="395"/>
  <c r="AJ26" i="395"/>
  <c r="AJ27" i="395"/>
  <c r="AJ28" i="395"/>
  <c r="AJ29" i="395"/>
  <c r="AJ30" i="395"/>
  <c r="AJ31" i="395"/>
  <c r="AJ8" i="395"/>
  <c r="AD11" i="395"/>
  <c r="AD12" i="395"/>
  <c r="AD13" i="395"/>
  <c r="AD10" i="395"/>
  <c r="AD8" i="395"/>
  <c r="X9" i="395"/>
  <c r="X10" i="395"/>
  <c r="X11" i="395"/>
  <c r="X12" i="395"/>
  <c r="X13" i="395"/>
  <c r="X14" i="395"/>
  <c r="X15" i="395"/>
  <c r="X16" i="395"/>
  <c r="X17" i="395"/>
  <c r="X18" i="395"/>
  <c r="X19" i="395"/>
  <c r="X20" i="395"/>
  <c r="X21" i="395"/>
  <c r="X22" i="395"/>
  <c r="X23" i="395"/>
  <c r="X24" i="395"/>
  <c r="X25" i="395"/>
  <c r="X26" i="395"/>
  <c r="X27" i="395"/>
  <c r="X28" i="395"/>
  <c r="X29" i="395"/>
  <c r="X30" i="395"/>
  <c r="X31" i="395"/>
  <c r="X32" i="395"/>
  <c r="X33" i="395"/>
  <c r="X34" i="395"/>
  <c r="X35" i="395"/>
  <c r="X36" i="395"/>
  <c r="X37" i="395"/>
  <c r="X8" i="395"/>
  <c r="Y33" i="395"/>
  <c r="Y34" i="395"/>
  <c r="Y35" i="395"/>
  <c r="Y36" i="395"/>
  <c r="Y37" i="395"/>
  <c r="Y32" i="395"/>
  <c r="Y27" i="395"/>
  <c r="Y28" i="395"/>
  <c r="Y29" i="395"/>
  <c r="Y30" i="395"/>
  <c r="Y31" i="395"/>
  <c r="Y26" i="395"/>
  <c r="Y21" i="395"/>
  <c r="Y22" i="395"/>
  <c r="Y23" i="395"/>
  <c r="Y24" i="395"/>
  <c r="Y25" i="395"/>
  <c r="Y20" i="395"/>
  <c r="Y15" i="395"/>
  <c r="Y16" i="395"/>
  <c r="Y17" i="395"/>
  <c r="Y18" i="395"/>
  <c r="Y19" i="395"/>
  <c r="Y14" i="395"/>
  <c r="Y9" i="395"/>
  <c r="Y10" i="395"/>
  <c r="Y11" i="395"/>
  <c r="Y12" i="395"/>
  <c r="Y13" i="395"/>
  <c r="Y8" i="395"/>
  <c r="E14" i="395"/>
  <c r="E15" i="395"/>
  <c r="O9" i="395"/>
  <c r="K9" i="395" s="1"/>
  <c r="O10" i="395"/>
  <c r="K10" i="395" s="1"/>
  <c r="O11" i="395"/>
  <c r="K11" i="395" s="1"/>
  <c r="O12" i="395"/>
  <c r="O13" i="395"/>
  <c r="O14" i="395"/>
  <c r="O15" i="395"/>
  <c r="O8" i="395"/>
  <c r="K8" i="395" s="1"/>
  <c r="S49" i="395"/>
  <c r="T49" i="395"/>
  <c r="S48" i="395"/>
  <c r="T48" i="395"/>
  <c r="S47" i="395"/>
  <c r="S46" i="395"/>
  <c r="S45" i="395"/>
  <c r="S44" i="395"/>
  <c r="S43" i="395"/>
  <c r="T43" i="395"/>
  <c r="S42" i="395"/>
  <c r="T42" i="395"/>
  <c r="S41" i="395"/>
  <c r="S40" i="395"/>
  <c r="S39" i="395"/>
  <c r="S38" i="395"/>
  <c r="S37" i="395"/>
  <c r="T37" i="395"/>
  <c r="S36" i="395"/>
  <c r="T36" i="395"/>
  <c r="S35" i="395"/>
  <c r="S34" i="395"/>
  <c r="S33" i="395"/>
  <c r="S32" i="395"/>
  <c r="S31" i="395"/>
  <c r="T31" i="395"/>
  <c r="S30" i="395"/>
  <c r="T30" i="395"/>
  <c r="S29" i="395"/>
  <c r="S28" i="395"/>
  <c r="S27" i="395"/>
  <c r="S26" i="395"/>
  <c r="S25" i="395"/>
  <c r="T25" i="395"/>
  <c r="S24" i="395"/>
  <c r="T24" i="395"/>
  <c r="S23" i="395"/>
  <c r="S22" i="395"/>
  <c r="S21" i="395"/>
  <c r="S20" i="395"/>
  <c r="S19" i="395"/>
  <c r="T19" i="395"/>
  <c r="S18" i="395"/>
  <c r="T18" i="395"/>
  <c r="S17" i="395"/>
  <c r="S16" i="395"/>
  <c r="S15" i="395"/>
  <c r="S14" i="395"/>
  <c r="S13" i="395"/>
  <c r="T13" i="395"/>
  <c r="S12" i="395"/>
  <c r="T12" i="395"/>
  <c r="S11" i="395"/>
  <c r="S10" i="395"/>
  <c r="S9" i="395"/>
  <c r="S8" i="395"/>
  <c r="N9" i="395"/>
  <c r="E9" i="395" s="1"/>
  <c r="N10" i="395"/>
  <c r="E10" i="395" s="1"/>
  <c r="N11" i="395"/>
  <c r="E11" i="395" s="1"/>
  <c r="N12" i="395"/>
  <c r="E12" i="395" s="1"/>
  <c r="N13" i="395"/>
  <c r="E13" i="395" s="1"/>
  <c r="N14" i="395"/>
  <c r="N15" i="395"/>
  <c r="N8" i="395"/>
  <c r="E8" i="395" s="1"/>
  <c r="C20" i="386" l="1"/>
  <c r="AE10" i="395"/>
  <c r="AF10" i="395" s="1"/>
  <c r="AE13" i="395"/>
  <c r="AF13" i="395" s="1"/>
  <c r="AE12" i="395"/>
  <c r="AF12" i="395" s="1"/>
  <c r="AE11" i="395"/>
  <c r="AF11" i="395" s="1"/>
  <c r="K16" i="395"/>
  <c r="E16" i="395"/>
  <c r="AF14" i="395" l="1"/>
  <c r="C4" i="395"/>
  <c r="H22" i="402" l="1"/>
  <c r="E22" i="402"/>
  <c r="C21" i="386"/>
  <c r="C22" i="386" s="1"/>
  <c r="H22" i="386" l="1"/>
  <c r="E22" i="386"/>
  <c r="E28" i="3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m-tutumi</author>
  </authors>
  <commentList>
    <comment ref="H2" authorId="0" shapeId="0" xr:uid="{006A62BB-B177-4B77-AB23-828C7EE02869}">
      <text>
        <r>
          <rPr>
            <sz val="9"/>
            <color indexed="81"/>
            <rFont val="MS P ゴシック"/>
            <family val="3"/>
            <charset val="128"/>
          </rPr>
          <t>黄色い部分が記入欄です。</t>
        </r>
      </text>
    </comment>
    <comment ref="I13" authorId="0" shapeId="0" xr:uid="{97D71651-1217-42BD-A365-5E1DCE29ACA2}">
      <text>
        <r>
          <rPr>
            <sz val="9"/>
            <color indexed="81"/>
            <rFont val="MS P ゴシック"/>
            <family val="3"/>
            <charset val="128"/>
          </rPr>
          <t>●部屋前看板
会議室の前に掲示される看板です。催事タイトルが印字されます。
掲示時間：利用開始30分前から利用終了まで
●案内看板
ポートビルのエントランスに掲示される看板です。催事タイトル（＋希望があれば開催時間）が印字されます。
掲示時間：9:30～21:30</t>
        </r>
      </text>
    </comment>
    <comment ref="H19" authorId="0" shapeId="0" xr:uid="{3F732AA3-FB1C-405A-B00D-6352388B7FD6}">
      <text>
        <r>
          <rPr>
            <sz val="9"/>
            <color indexed="81"/>
            <rFont val="MS P ゴシック"/>
            <family val="3"/>
            <charset val="128"/>
          </rPr>
          <t>会議室にはそれぞれ最大収容人数分の机イスが用意されています。
会議室外で別途使用する場合、ご入力ください。</t>
        </r>
      </text>
    </comment>
    <comment ref="G23" authorId="0" shapeId="0" xr:uid="{6AFD537E-F3F1-46E6-99A0-D59495AE2413}">
      <text>
        <r>
          <rPr>
            <sz val="9"/>
            <color indexed="81"/>
            <rFont val="MS P ゴシック"/>
            <family val="3"/>
            <charset val="128"/>
          </rPr>
          <t>該当するチェックボックスにマークを入れてください。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<sst xmlns="http://schemas.openxmlformats.org/spreadsheetml/2006/main" count="645" uniqueCount="272">
  <si>
    <t>催事タイトル</t>
    <rPh sb="0" eb="2">
      <t>サイジ</t>
    </rPh>
    <phoneticPr fontId="3"/>
  </si>
  <si>
    <t>ポートビル会議室　受付書</t>
    <rPh sb="5" eb="8">
      <t>カイギシツ</t>
    </rPh>
    <rPh sb="9" eb="11">
      <t>ウケツケ</t>
    </rPh>
    <rPh sb="11" eb="12">
      <t>ショ</t>
    </rPh>
    <phoneticPr fontId="3"/>
  </si>
  <si>
    <t>利用日</t>
    <rPh sb="0" eb="2">
      <t>リヨウ</t>
    </rPh>
    <rPh sb="2" eb="3">
      <t>ビ</t>
    </rPh>
    <phoneticPr fontId="3"/>
  </si>
  <si>
    <t>利用区分</t>
    <rPh sb="0" eb="2">
      <t>リヨウ</t>
    </rPh>
    <rPh sb="2" eb="4">
      <t>クブン</t>
    </rPh>
    <phoneticPr fontId="3"/>
  </si>
  <si>
    <t>会社名・団体名</t>
    <rPh sb="0" eb="3">
      <t>カイシャメイ</t>
    </rPh>
    <rPh sb="4" eb="6">
      <t>ダンタイ</t>
    </rPh>
    <rPh sb="6" eb="7">
      <t>メイ</t>
    </rPh>
    <phoneticPr fontId="3"/>
  </si>
  <si>
    <t>担当者</t>
    <rPh sb="0" eb="3">
      <t>タントウシャ</t>
    </rPh>
    <phoneticPr fontId="3"/>
  </si>
  <si>
    <t>携帯電話</t>
    <rPh sb="0" eb="2">
      <t>ケイタイ</t>
    </rPh>
    <rPh sb="2" eb="4">
      <t>デンワ</t>
    </rPh>
    <phoneticPr fontId="3"/>
  </si>
  <si>
    <t>メールアドレス</t>
    <phoneticPr fontId="3"/>
  </si>
  <si>
    <t>本</t>
    <rPh sb="0" eb="1">
      <t>ホン</t>
    </rPh>
    <phoneticPr fontId="3"/>
  </si>
  <si>
    <t>台</t>
    <rPh sb="0" eb="1">
      <t>ダイ</t>
    </rPh>
    <phoneticPr fontId="3"/>
  </si>
  <si>
    <t>利用料金
内訳</t>
    <rPh sb="0" eb="2">
      <t>リヨウ</t>
    </rPh>
    <rPh sb="2" eb="4">
      <t>リョウキン</t>
    </rPh>
    <rPh sb="5" eb="7">
      <t>ウチワケ</t>
    </rPh>
    <phoneticPr fontId="3"/>
  </si>
  <si>
    <t>会議室</t>
    <rPh sb="0" eb="3">
      <t>カイギシツ</t>
    </rPh>
    <phoneticPr fontId="3"/>
  </si>
  <si>
    <t>合計</t>
    <rPh sb="0" eb="2">
      <t>ゴウケイ</t>
    </rPh>
    <phoneticPr fontId="3"/>
  </si>
  <si>
    <t>備考</t>
    <rPh sb="0" eb="2">
      <t>ビコウ</t>
    </rPh>
    <phoneticPr fontId="3"/>
  </si>
  <si>
    <t>利用目的</t>
    <rPh sb="0" eb="2">
      <t>リヨウ</t>
    </rPh>
    <rPh sb="2" eb="4">
      <t>モクテキ</t>
    </rPh>
    <phoneticPr fontId="3"/>
  </si>
  <si>
    <t>持込機材</t>
    <rPh sb="0" eb="2">
      <t>モチコミ</t>
    </rPh>
    <rPh sb="2" eb="4">
      <t>キザイ</t>
    </rPh>
    <phoneticPr fontId="3"/>
  </si>
  <si>
    <t>搬入車両</t>
    <rPh sb="0" eb="2">
      <t>ハンニュウ</t>
    </rPh>
    <rPh sb="2" eb="4">
      <t>シャリョウ</t>
    </rPh>
    <phoneticPr fontId="3"/>
  </si>
  <si>
    <t>　　　　なし</t>
    <phoneticPr fontId="3"/>
  </si>
  <si>
    <t>会議室名</t>
    <rPh sb="0" eb="3">
      <t>カイギシツ</t>
    </rPh>
    <rPh sb="3" eb="4">
      <t>メイ</t>
    </rPh>
    <phoneticPr fontId="3"/>
  </si>
  <si>
    <t>プロジェクター</t>
    <phoneticPr fontId="3"/>
  </si>
  <si>
    <t>　　パソコン</t>
    <phoneticPr fontId="3"/>
  </si>
  <si>
    <t>　　　　その他（</t>
    <rPh sb="6" eb="7">
      <t>タ</t>
    </rPh>
    <phoneticPr fontId="3"/>
  </si>
  <si>
    <t>脚</t>
    <rPh sb="0" eb="1">
      <t>キャク</t>
    </rPh>
    <phoneticPr fontId="3"/>
  </si>
  <si>
    <t>C会議室</t>
  </si>
  <si>
    <t>　　　あり</t>
    <phoneticPr fontId="3"/>
  </si>
  <si>
    <t>精算方法</t>
    <rPh sb="0" eb="2">
      <t>セイサン</t>
    </rPh>
    <rPh sb="2" eb="4">
      <t>ホウホウ</t>
    </rPh>
    <phoneticPr fontId="3"/>
  </si>
  <si>
    <t>講堂</t>
    <rPh sb="0" eb="2">
      <t>コウドウ</t>
    </rPh>
    <phoneticPr fontId="3"/>
  </si>
  <si>
    <t>A会議室</t>
  </si>
  <si>
    <t>B会議室</t>
  </si>
  <si>
    <t>D会議室</t>
  </si>
  <si>
    <t>E会議室</t>
  </si>
  <si>
    <t>F会議室</t>
  </si>
  <si>
    <t>午前</t>
    <rPh sb="0" eb="2">
      <t>ゴゼン</t>
    </rPh>
    <phoneticPr fontId="3"/>
  </si>
  <si>
    <t>午後</t>
    <rPh sb="0" eb="2">
      <t>ゴゴ</t>
    </rPh>
    <phoneticPr fontId="3"/>
  </si>
  <si>
    <t>夜間</t>
    <rPh sb="0" eb="2">
      <t>ヤカン</t>
    </rPh>
    <phoneticPr fontId="3"/>
  </si>
  <si>
    <t>全日</t>
    <rPh sb="0" eb="2">
      <t>ゼンジツ</t>
    </rPh>
    <phoneticPr fontId="3"/>
  </si>
  <si>
    <t>午前・午後</t>
    <rPh sb="0" eb="2">
      <t>ゴゼン</t>
    </rPh>
    <rPh sb="3" eb="5">
      <t>ゴゴ</t>
    </rPh>
    <phoneticPr fontId="3"/>
  </si>
  <si>
    <t>午後・夜間</t>
    <rPh sb="0" eb="2">
      <t>ゴゴ</t>
    </rPh>
    <rPh sb="3" eb="5">
      <t>ヤカン</t>
    </rPh>
    <phoneticPr fontId="3"/>
  </si>
  <si>
    <t>9:00~12:30</t>
    <phoneticPr fontId="3"/>
  </si>
  <si>
    <t>13:00~17:00</t>
    <phoneticPr fontId="3"/>
  </si>
  <si>
    <t>17:30~21:30</t>
    <phoneticPr fontId="3"/>
  </si>
  <si>
    <t>9:00~21:30</t>
    <phoneticPr fontId="3"/>
  </si>
  <si>
    <t>9:00~17:00</t>
    <phoneticPr fontId="3"/>
  </si>
  <si>
    <t>13:00~21:30</t>
    <phoneticPr fontId="3"/>
  </si>
  <si>
    <t>収容人数</t>
    <rPh sb="0" eb="2">
      <t>シュウヨウ</t>
    </rPh>
    <rPh sb="2" eb="4">
      <t>ニンズウ</t>
    </rPh>
    <phoneticPr fontId="3"/>
  </si>
  <si>
    <t>面積</t>
    <rPh sb="0" eb="2">
      <t>メンセキ</t>
    </rPh>
    <phoneticPr fontId="3"/>
  </si>
  <si>
    <t>利用不可</t>
    <rPh sb="0" eb="2">
      <t>リヨウ</t>
    </rPh>
    <rPh sb="2" eb="4">
      <t>フカ</t>
    </rPh>
    <phoneticPr fontId="3"/>
  </si>
  <si>
    <t>利用可</t>
    <rPh sb="0" eb="3">
      <t>リヨウカ</t>
    </rPh>
    <phoneticPr fontId="3"/>
  </si>
  <si>
    <t>音響設備</t>
    <rPh sb="0" eb="2">
      <t>オンキョウ</t>
    </rPh>
    <rPh sb="2" eb="4">
      <t>セツビ</t>
    </rPh>
    <phoneticPr fontId="3"/>
  </si>
  <si>
    <t>有</t>
    <rPh sb="0" eb="1">
      <t>アリ</t>
    </rPh>
    <phoneticPr fontId="3"/>
  </si>
  <si>
    <t>無</t>
    <rPh sb="0" eb="1">
      <t>ナ</t>
    </rPh>
    <phoneticPr fontId="3"/>
  </si>
  <si>
    <t>■会議室料金表</t>
    <rPh sb="1" eb="4">
      <t>カイギシツ</t>
    </rPh>
    <rPh sb="4" eb="6">
      <t>リョウキン</t>
    </rPh>
    <rPh sb="6" eb="7">
      <t>ヒョウ</t>
    </rPh>
    <phoneticPr fontId="3"/>
  </si>
  <si>
    <t>■備品料金表</t>
    <rPh sb="1" eb="3">
      <t>ビヒン</t>
    </rPh>
    <rPh sb="3" eb="5">
      <t>リョウキン</t>
    </rPh>
    <rPh sb="5" eb="6">
      <t>ヒョウ</t>
    </rPh>
    <phoneticPr fontId="3"/>
  </si>
  <si>
    <t>階数</t>
    <rPh sb="0" eb="2">
      <t>カイスウ</t>
    </rPh>
    <phoneticPr fontId="3"/>
  </si>
  <si>
    <t>DVDプレイヤー</t>
    <phoneticPr fontId="3"/>
  </si>
  <si>
    <r>
      <t>OHP</t>
    </r>
    <r>
      <rPr>
        <sz val="9"/>
        <rFont val="ＭＳ Ｐゴシック"/>
        <family val="3"/>
        <charset val="128"/>
      </rPr>
      <t>(プロジェクター用スクリーン）</t>
    </r>
    <rPh sb="11" eb="12">
      <t>ヨウ</t>
    </rPh>
    <phoneticPr fontId="3"/>
  </si>
  <si>
    <r>
      <t>プロジェクター</t>
    </r>
    <r>
      <rPr>
        <sz val="9"/>
        <rFont val="ＭＳ Ｐゴシック"/>
        <family val="3"/>
        <charset val="128"/>
      </rPr>
      <t>（スクリーン含む）</t>
    </r>
    <rPh sb="13" eb="14">
      <t>フク</t>
    </rPh>
    <phoneticPr fontId="3"/>
  </si>
  <si>
    <t>金屏風</t>
    <rPh sb="0" eb="1">
      <t>キン</t>
    </rPh>
    <rPh sb="1" eb="3">
      <t>ビョウブ</t>
    </rPh>
    <phoneticPr fontId="3"/>
  </si>
  <si>
    <t>／1回</t>
    <rPh sb="2" eb="3">
      <t>カイ</t>
    </rPh>
    <phoneticPr fontId="3"/>
  </si>
  <si>
    <t>／1日</t>
    <rPh sb="2" eb="3">
      <t>ニチ</t>
    </rPh>
    <phoneticPr fontId="3"/>
  </si>
  <si>
    <t>回数にかかわらず</t>
    <rPh sb="0" eb="2">
      <t>カイスウ</t>
    </rPh>
    <phoneticPr fontId="3"/>
  </si>
  <si>
    <t>水差し</t>
    <rPh sb="0" eb="2">
      <t>ミズサ</t>
    </rPh>
    <phoneticPr fontId="3"/>
  </si>
  <si>
    <t>指示棒</t>
    <rPh sb="0" eb="2">
      <t>シジ</t>
    </rPh>
    <rPh sb="2" eb="3">
      <t>ボウ</t>
    </rPh>
    <phoneticPr fontId="3"/>
  </si>
  <si>
    <t>司会台</t>
    <rPh sb="0" eb="2">
      <t>シカイ</t>
    </rPh>
    <rPh sb="2" eb="3">
      <t>ダイ</t>
    </rPh>
    <phoneticPr fontId="3"/>
  </si>
  <si>
    <t>パイプ椅子</t>
    <rPh sb="3" eb="5">
      <t>イス</t>
    </rPh>
    <phoneticPr fontId="3"/>
  </si>
  <si>
    <t>無料</t>
    <rPh sb="0" eb="2">
      <t>ムリョウ</t>
    </rPh>
    <phoneticPr fontId="3"/>
  </si>
  <si>
    <t>－</t>
    <phoneticPr fontId="3"/>
  </si>
  <si>
    <t>利用区分の回数分の料金が発生する
（例：全日利用であれば
午前・午後・夜間で3回分）</t>
    <rPh sb="0" eb="2">
      <t>リヨウ</t>
    </rPh>
    <rPh sb="2" eb="4">
      <t>クブン</t>
    </rPh>
    <rPh sb="5" eb="7">
      <t>カイスウ</t>
    </rPh>
    <rPh sb="7" eb="8">
      <t>ブン</t>
    </rPh>
    <rPh sb="9" eb="11">
      <t>リョウキン</t>
    </rPh>
    <rPh sb="12" eb="14">
      <t>ハッセイ</t>
    </rPh>
    <rPh sb="18" eb="19">
      <t>レイ</t>
    </rPh>
    <rPh sb="20" eb="22">
      <t>ゼンジツ</t>
    </rPh>
    <rPh sb="22" eb="24">
      <t>リヨウ</t>
    </rPh>
    <rPh sb="29" eb="31">
      <t>ゴゼン</t>
    </rPh>
    <rPh sb="32" eb="34">
      <t>ゴゴ</t>
    </rPh>
    <rPh sb="35" eb="37">
      <t>ヤカン</t>
    </rPh>
    <rPh sb="39" eb="41">
      <t>カイブン</t>
    </rPh>
    <phoneticPr fontId="3"/>
  </si>
  <si>
    <t>事務局使用欄</t>
    <rPh sb="0" eb="3">
      <t>ジムキョク</t>
    </rPh>
    <rPh sb="3" eb="5">
      <t>シヨウ</t>
    </rPh>
    <rPh sb="5" eb="6">
      <t>ラン</t>
    </rPh>
    <phoneticPr fontId="3"/>
  </si>
  <si>
    <t>入金日</t>
    <rPh sb="0" eb="2">
      <t>ニュウキン</t>
    </rPh>
    <rPh sb="2" eb="3">
      <t>ビ</t>
    </rPh>
    <phoneticPr fontId="3"/>
  </si>
  <si>
    <t>年</t>
    <rPh sb="0" eb="1">
      <t>ネン</t>
    </rPh>
    <phoneticPr fontId="3"/>
  </si>
  <si>
    <t>月</t>
    <rPh sb="0" eb="1">
      <t>ガツ</t>
    </rPh>
    <phoneticPr fontId="3"/>
  </si>
  <si>
    <t>日</t>
    <rPh sb="0" eb="1">
      <t>ニチ</t>
    </rPh>
    <phoneticPr fontId="3"/>
  </si>
  <si>
    <t>無料設備</t>
    <rPh sb="0" eb="2">
      <t>ムリョウ</t>
    </rPh>
    <rPh sb="2" eb="4">
      <t>セツビ</t>
    </rPh>
    <phoneticPr fontId="3"/>
  </si>
  <si>
    <t>有料設備</t>
    <rPh sb="2" eb="4">
      <t>セツビ</t>
    </rPh>
    <phoneticPr fontId="3"/>
  </si>
  <si>
    <t>　　　　不要</t>
    <rPh sb="4" eb="6">
      <t>フヨウ</t>
    </rPh>
    <phoneticPr fontId="3"/>
  </si>
  <si>
    <t>利用区分</t>
    <rPh sb="0" eb="4">
      <t>リヨウクブン</t>
    </rPh>
    <phoneticPr fontId="3"/>
  </si>
  <si>
    <t>～</t>
    <phoneticPr fontId="3"/>
  </si>
  <si>
    <t>下見</t>
    <rPh sb="0" eb="2">
      <t>シタミ</t>
    </rPh>
    <phoneticPr fontId="3"/>
  </si>
  <si>
    <t>（希望日：</t>
    <rPh sb="1" eb="4">
      <t>キボウビ</t>
    </rPh>
    <phoneticPr fontId="3"/>
  </si>
  <si>
    <t>申込日：</t>
    <rPh sb="0" eb="2">
      <t>モウシコミ</t>
    </rPh>
    <rPh sb="2" eb="3">
      <t>ビ</t>
    </rPh>
    <phoneticPr fontId="3"/>
  </si>
  <si>
    <t>（時間表記：</t>
    <rPh sb="1" eb="3">
      <t>ジカン</t>
    </rPh>
    <phoneticPr fontId="3"/>
  </si>
  <si>
    <t>電話番号</t>
    <rPh sb="0" eb="4">
      <t>デンワバンゴウ</t>
    </rPh>
    <phoneticPr fontId="3"/>
  </si>
  <si>
    <t>全日(9:00～21:30)</t>
  </si>
  <si>
    <t>台　（搬入場所に留め置くことはできません。駐車場をご利用ください）</t>
    <rPh sb="0" eb="1">
      <t>ダイ</t>
    </rPh>
    <rPh sb="3" eb="5">
      <t>ハンニュウ</t>
    </rPh>
    <rPh sb="5" eb="7">
      <t>バショ</t>
    </rPh>
    <rPh sb="8" eb="9">
      <t>ト</t>
    </rPh>
    <rPh sb="10" eb="11">
      <t>オ</t>
    </rPh>
    <rPh sb="21" eb="24">
      <t>チュウシャジョウ</t>
    </rPh>
    <rPh sb="26" eb="28">
      <t>リヨウ</t>
    </rPh>
    <phoneticPr fontId="3"/>
  </si>
  <si>
    <t>会議室内
での食事</t>
    <rPh sb="0" eb="3">
      <t>カイギシツ</t>
    </rPh>
    <rPh sb="3" eb="4">
      <t>ナイ</t>
    </rPh>
    <rPh sb="7" eb="9">
      <t>ショクジ</t>
    </rPh>
    <phoneticPr fontId="3"/>
  </si>
  <si>
    <t>事務局メールアドレス：portbuil@nagoyaminato.or.jp</t>
    <rPh sb="0" eb="3">
      <t>ジムキョク</t>
    </rPh>
    <phoneticPr fontId="3"/>
  </si>
  <si>
    <r>
      <t xml:space="preserve">備品
</t>
    </r>
    <r>
      <rPr>
        <sz val="6"/>
        <rFont val="ＭＳ Ｐゴシック"/>
        <family val="3"/>
        <charset val="128"/>
      </rPr>
      <t>（上記設備のみ）</t>
    </r>
    <rPh sb="0" eb="2">
      <t>ビヒン</t>
    </rPh>
    <rPh sb="4" eb="6">
      <t>ジョウキ</t>
    </rPh>
    <rPh sb="6" eb="8">
      <t>セツビ</t>
    </rPh>
    <phoneticPr fontId="3"/>
  </si>
  <si>
    <t>長机</t>
    <rPh sb="0" eb="1">
      <t>ナガ</t>
    </rPh>
    <rPh sb="1" eb="2">
      <t>ツクエ</t>
    </rPh>
    <phoneticPr fontId="3"/>
  </si>
  <si>
    <t>講堂、Ａ～Ｆ会議室　配置図</t>
    <rPh sb="0" eb="2">
      <t>コウドウ</t>
    </rPh>
    <rPh sb="6" eb="9">
      <t>カイギシツ</t>
    </rPh>
    <rPh sb="10" eb="12">
      <t>ハイチ</t>
    </rPh>
    <rPh sb="12" eb="13">
      <t>ズ</t>
    </rPh>
    <phoneticPr fontId="3"/>
  </si>
  <si>
    <t>料金計算表</t>
    <rPh sb="0" eb="2">
      <t>リョウキン</t>
    </rPh>
    <rPh sb="2" eb="4">
      <t>ケイサン</t>
    </rPh>
    <rPh sb="4" eb="5">
      <t>ヒョウ</t>
    </rPh>
    <phoneticPr fontId="3"/>
  </si>
  <si>
    <t>利用室</t>
    <rPh sb="0" eb="2">
      <t>リヨウ</t>
    </rPh>
    <rPh sb="2" eb="3">
      <t>シツ</t>
    </rPh>
    <phoneticPr fontId="3"/>
  </si>
  <si>
    <t>利用日数</t>
    <rPh sb="0" eb="2">
      <t>リヨウ</t>
    </rPh>
    <rPh sb="2" eb="4">
      <t>ニッスウ</t>
    </rPh>
    <phoneticPr fontId="3"/>
  </si>
  <si>
    <t>金額</t>
    <rPh sb="0" eb="2">
      <t>キンガク</t>
    </rPh>
    <phoneticPr fontId="3"/>
  </si>
  <si>
    <t>備品名</t>
    <rPh sb="0" eb="2">
      <t>ビヒン</t>
    </rPh>
    <rPh sb="2" eb="3">
      <t>メイ</t>
    </rPh>
    <phoneticPr fontId="3"/>
  </si>
  <si>
    <t>■会議室</t>
    <rPh sb="1" eb="4">
      <t>カイギシツ</t>
    </rPh>
    <phoneticPr fontId="3"/>
  </si>
  <si>
    <t>■有料備品</t>
    <rPh sb="1" eb="5">
      <t>ユウリョウビヒン</t>
    </rPh>
    <phoneticPr fontId="3"/>
  </si>
  <si>
    <r>
      <t>A</t>
    </r>
    <r>
      <rPr>
        <sz val="10.5"/>
        <color theme="1"/>
        <rFont val="ＭＳ Ｐゴシック"/>
        <family val="3"/>
        <charset val="128"/>
      </rPr>
      <t>会議室</t>
    </r>
  </si>
  <si>
    <r>
      <t>B</t>
    </r>
    <r>
      <rPr>
        <sz val="10.5"/>
        <color theme="1"/>
        <rFont val="ＭＳ Ｐゴシック"/>
        <family val="3"/>
        <charset val="128"/>
      </rPr>
      <t>会議室</t>
    </r>
  </si>
  <si>
    <r>
      <t>C</t>
    </r>
    <r>
      <rPr>
        <sz val="10.5"/>
        <color theme="1"/>
        <rFont val="ＭＳ Ｐゴシック"/>
        <family val="3"/>
        <charset val="128"/>
      </rPr>
      <t>会議室</t>
    </r>
    <phoneticPr fontId="17"/>
  </si>
  <si>
    <r>
      <t>D</t>
    </r>
    <r>
      <rPr>
        <sz val="10.5"/>
        <color theme="1"/>
        <rFont val="ＭＳ Ｐゴシック"/>
        <family val="3"/>
        <charset val="128"/>
      </rPr>
      <t>会議室</t>
    </r>
  </si>
  <si>
    <r>
      <t>E</t>
    </r>
    <r>
      <rPr>
        <sz val="10.5"/>
        <color theme="1"/>
        <rFont val="ＭＳ Ｐゴシック"/>
        <family val="3"/>
        <charset val="128"/>
      </rPr>
      <t>会議室</t>
    </r>
  </si>
  <si>
    <r>
      <t>F</t>
    </r>
    <r>
      <rPr>
        <sz val="10.5"/>
        <color theme="1"/>
        <rFont val="ＭＳ Ｐゴシック"/>
        <family val="3"/>
        <charset val="128"/>
      </rPr>
      <t>会議室</t>
    </r>
  </si>
  <si>
    <t>講堂</t>
  </si>
  <si>
    <t>午前(9:00～12:30)</t>
    <phoneticPr fontId="3"/>
  </si>
  <si>
    <t>午後(13:00～17:00)</t>
    <phoneticPr fontId="3"/>
  </si>
  <si>
    <t>夜間(17:30～21:30)</t>
    <phoneticPr fontId="3"/>
  </si>
  <si>
    <t>全日(9:00～21:30)</t>
    <phoneticPr fontId="3"/>
  </si>
  <si>
    <t>午前・午後(9:00～17:00)</t>
    <phoneticPr fontId="3"/>
  </si>
  <si>
    <t>午後・夜間(13:00～21:30)</t>
    <phoneticPr fontId="3"/>
  </si>
  <si>
    <t>利用する会議室・有料備品を入力すると利用料金が分かります。</t>
    <rPh sb="0" eb="2">
      <t>リヨウ</t>
    </rPh>
    <rPh sb="4" eb="7">
      <t>カイギシツ</t>
    </rPh>
    <rPh sb="8" eb="10">
      <t>ユウリョウ</t>
    </rPh>
    <rPh sb="10" eb="12">
      <t>ビヒン</t>
    </rPh>
    <rPh sb="13" eb="15">
      <t>ニュウリョク</t>
    </rPh>
    <rPh sb="18" eb="20">
      <t>リヨウ</t>
    </rPh>
    <rPh sb="20" eb="22">
      <t>リョウキン</t>
    </rPh>
    <rPh sb="23" eb="24">
      <t>ワ</t>
    </rPh>
    <phoneticPr fontId="3"/>
  </si>
  <si>
    <t>DVDプレイヤー</t>
  </si>
  <si>
    <t>有料備品合計</t>
    <rPh sb="0" eb="2">
      <t>ユウリョウ</t>
    </rPh>
    <rPh sb="2" eb="4">
      <t>ビヒン</t>
    </rPh>
    <rPh sb="4" eb="6">
      <t>ゴウケイ</t>
    </rPh>
    <phoneticPr fontId="3"/>
  </si>
  <si>
    <t>会議室合計</t>
    <rPh sb="0" eb="3">
      <t>カイギシツ</t>
    </rPh>
    <rPh sb="3" eb="5">
      <t>ゴウケイ</t>
    </rPh>
    <phoneticPr fontId="3"/>
  </si>
  <si>
    <t>ワイヤレスマイク</t>
  </si>
  <si>
    <t>有線マイク</t>
    <rPh sb="0" eb="2">
      <t>ユウセン</t>
    </rPh>
    <phoneticPr fontId="3"/>
  </si>
  <si>
    <t>OHP(プロジェクター用スクリーン）</t>
    <rPh sb="11" eb="12">
      <t>ヨウ</t>
    </rPh>
    <phoneticPr fontId="3"/>
  </si>
  <si>
    <t>液晶プロジェクター（スクリーン含む）</t>
    <rPh sb="0" eb="2">
      <t>エキショウ</t>
    </rPh>
    <rPh sb="15" eb="16">
      <t>フク</t>
    </rPh>
    <phoneticPr fontId="3"/>
  </si>
  <si>
    <t>マイク（ワイヤレス・有線）</t>
    <rPh sb="10" eb="12">
      <t>ユウセン</t>
    </rPh>
    <phoneticPr fontId="3"/>
  </si>
  <si>
    <t>利用想定人数</t>
    <rPh sb="0" eb="2">
      <t>リヨウ</t>
    </rPh>
    <rPh sb="2" eb="4">
      <t>ソウテイ</t>
    </rPh>
    <rPh sb="4" eb="6">
      <t>ニンズウ</t>
    </rPh>
    <phoneticPr fontId="3"/>
  </si>
  <si>
    <t>人</t>
    <rPh sb="0" eb="1">
      <t>ニン</t>
    </rPh>
    <phoneticPr fontId="3"/>
  </si>
  <si>
    <t>の収容人数は最大</t>
    <rPh sb="1" eb="3">
      <t>シュウヨウ</t>
    </rPh>
    <rPh sb="3" eb="5">
      <t>ニンズウ</t>
    </rPh>
    <rPh sb="6" eb="8">
      <t>サイダイ</t>
    </rPh>
    <phoneticPr fontId="3"/>
  </si>
  <si>
    <t>名です</t>
    <rPh sb="0" eb="1">
      <t>メイ</t>
    </rPh>
    <phoneticPr fontId="3"/>
  </si>
  <si>
    <t>ポートビル内レストラン（東山ガーデン）でご注文いただいた場合のみ、会議室内で食事が可能です。「あり」の場合、レストラン担当者からご連絡します</t>
    <rPh sb="5" eb="6">
      <t>ナイ</t>
    </rPh>
    <rPh sb="12" eb="14">
      <t>ヒガシヤマ</t>
    </rPh>
    <rPh sb="21" eb="23">
      <t>チュウモン</t>
    </rPh>
    <rPh sb="28" eb="30">
      <t>バアイ</t>
    </rPh>
    <rPh sb="33" eb="36">
      <t>カイギシツ</t>
    </rPh>
    <rPh sb="36" eb="37">
      <t>ナイ</t>
    </rPh>
    <rPh sb="38" eb="40">
      <t>ショクジ</t>
    </rPh>
    <rPh sb="41" eb="43">
      <t>カノウ</t>
    </rPh>
    <rPh sb="51" eb="53">
      <t>バアイ</t>
    </rPh>
    <rPh sb="59" eb="62">
      <t>タントウシャ</t>
    </rPh>
    <rPh sb="65" eb="67">
      <t>レンラク</t>
    </rPh>
    <phoneticPr fontId="3"/>
  </si>
  <si>
    <t>※</t>
    <phoneticPr fontId="17"/>
  </si>
  <si>
    <t>決
裁</t>
    <rPh sb="0" eb="1">
      <t>ケツ</t>
    </rPh>
    <rPh sb="2" eb="3">
      <t>サイ</t>
    </rPh>
    <phoneticPr fontId="17"/>
  </si>
  <si>
    <t>様式第4号（第10条関係）</t>
    <rPh sb="0" eb="2">
      <t>ヨウシキ</t>
    </rPh>
    <rPh sb="2" eb="3">
      <t>ダイ</t>
    </rPh>
    <rPh sb="4" eb="5">
      <t>ゴウ</t>
    </rPh>
    <rPh sb="6" eb="7">
      <t>ダイ</t>
    </rPh>
    <rPh sb="9" eb="10">
      <t>ジョウ</t>
    </rPh>
    <rPh sb="10" eb="12">
      <t>カンケイ</t>
    </rPh>
    <phoneticPr fontId="17"/>
  </si>
  <si>
    <t>受付
番号</t>
    <rPh sb="0" eb="2">
      <t>ウケツケ</t>
    </rPh>
    <rPh sb="3" eb="5">
      <t>バンゴウ</t>
    </rPh>
    <phoneticPr fontId="17"/>
  </si>
  <si>
    <t>住　所</t>
    <rPh sb="0" eb="1">
      <t>ジュウ</t>
    </rPh>
    <rPh sb="2" eb="3">
      <t>ショ</t>
    </rPh>
    <phoneticPr fontId="17"/>
  </si>
  <si>
    <t>氏　名</t>
    <rPh sb="0" eb="1">
      <t>シ</t>
    </rPh>
    <rPh sb="2" eb="3">
      <t>メイ</t>
    </rPh>
    <phoneticPr fontId="17"/>
  </si>
  <si>
    <t>法人にあっては主たる事務所の所在地
名称及び代表者氏名</t>
    <rPh sb="0" eb="2">
      <t>ホウジン</t>
    </rPh>
    <rPh sb="7" eb="8">
      <t>シュ</t>
    </rPh>
    <rPh sb="10" eb="13">
      <t>ジムショ</t>
    </rPh>
    <rPh sb="14" eb="17">
      <t>ショザイチ</t>
    </rPh>
    <rPh sb="18" eb="20">
      <t>メイショウ</t>
    </rPh>
    <rPh sb="20" eb="21">
      <t>オヨ</t>
    </rPh>
    <rPh sb="22" eb="25">
      <t>ダイヒョウシャ</t>
    </rPh>
    <rPh sb="25" eb="27">
      <t>シメイ</t>
    </rPh>
    <phoneticPr fontId="17"/>
  </si>
  <si>
    <t>利用目的</t>
    <rPh sb="0" eb="2">
      <t>リヨウ</t>
    </rPh>
    <rPh sb="2" eb="4">
      <t>モクテキ</t>
    </rPh>
    <phoneticPr fontId="17"/>
  </si>
  <si>
    <t>利用する施設</t>
    <rPh sb="0" eb="2">
      <t>リヨウ</t>
    </rPh>
    <rPh sb="4" eb="6">
      <t>シセツ</t>
    </rPh>
    <phoneticPr fontId="17"/>
  </si>
  <si>
    <t>利用日時</t>
    <rPh sb="0" eb="2">
      <t>リヨウ</t>
    </rPh>
    <rPh sb="2" eb="4">
      <t>ニチジ</t>
    </rPh>
    <phoneticPr fontId="17"/>
  </si>
  <si>
    <t>年</t>
    <rPh sb="0" eb="1">
      <t>ネン</t>
    </rPh>
    <phoneticPr fontId="17"/>
  </si>
  <si>
    <t>月</t>
    <rPh sb="0" eb="1">
      <t>ガツ</t>
    </rPh>
    <phoneticPr fontId="17"/>
  </si>
  <si>
    <t>日</t>
    <rPh sb="0" eb="1">
      <t>ヒ</t>
    </rPh>
    <phoneticPr fontId="17"/>
  </si>
  <si>
    <t>から</t>
    <phoneticPr fontId="3"/>
  </si>
  <si>
    <t>まで</t>
    <phoneticPr fontId="3"/>
  </si>
  <si>
    <t>利用責任者氏名</t>
    <rPh sb="0" eb="2">
      <t>リヨウ</t>
    </rPh>
    <rPh sb="2" eb="5">
      <t>セキニンシャ</t>
    </rPh>
    <rPh sb="5" eb="7">
      <t>シメイ</t>
    </rPh>
    <phoneticPr fontId="17"/>
  </si>
  <si>
    <t>催事等の名称及び内容</t>
    <rPh sb="0" eb="3">
      <t>サイジトウ</t>
    </rPh>
    <rPh sb="4" eb="6">
      <t>メイショウ</t>
    </rPh>
    <rPh sb="6" eb="7">
      <t>オヨ</t>
    </rPh>
    <rPh sb="8" eb="10">
      <t>ナイヨウ</t>
    </rPh>
    <phoneticPr fontId="17"/>
  </si>
  <si>
    <t>集合予定人員</t>
    <rPh sb="0" eb="2">
      <t>シュウゴウ</t>
    </rPh>
    <rPh sb="2" eb="4">
      <t>ヨテイ</t>
    </rPh>
    <rPh sb="4" eb="6">
      <t>ジンイン</t>
    </rPh>
    <phoneticPr fontId="17"/>
  </si>
  <si>
    <t>その他参考事項</t>
    <rPh sb="2" eb="3">
      <t>タ</t>
    </rPh>
    <rPh sb="3" eb="5">
      <t>サンコウ</t>
    </rPh>
    <rPh sb="5" eb="7">
      <t>ジコウ</t>
    </rPh>
    <phoneticPr fontId="17"/>
  </si>
  <si>
    <t>※利用料金</t>
    <rPh sb="1" eb="3">
      <t>リヨウ</t>
    </rPh>
    <rPh sb="3" eb="5">
      <t>リョウキン</t>
    </rPh>
    <phoneticPr fontId="17"/>
  </si>
  <si>
    <t>※その他許可条件</t>
    <rPh sb="3" eb="4">
      <t>タ</t>
    </rPh>
    <rPh sb="4" eb="6">
      <t>キョカ</t>
    </rPh>
    <rPh sb="6" eb="8">
      <t>ジョウケン</t>
    </rPh>
    <phoneticPr fontId="17"/>
  </si>
  <si>
    <t xml:space="preserve">　　  </t>
    <phoneticPr fontId="17"/>
  </si>
  <si>
    <t>住所</t>
    <rPh sb="0" eb="2">
      <t>ジュウショ</t>
    </rPh>
    <phoneticPr fontId="3"/>
  </si>
  <si>
    <t>第号</t>
    <rPh sb="0" eb="1">
      <t>ダイ</t>
    </rPh>
    <rPh sb="1" eb="2">
      <t>ゴウ</t>
    </rPh>
    <phoneticPr fontId="17"/>
  </si>
  <si>
    <t>　注：※印の欄は、記入の必要はありません。</t>
    <rPh sb="1" eb="2">
      <t>チュウ</t>
    </rPh>
    <rPh sb="4" eb="5">
      <t>シルシ</t>
    </rPh>
    <rPh sb="6" eb="7">
      <t>ラン</t>
    </rPh>
    <rPh sb="9" eb="11">
      <t>キニュウ</t>
    </rPh>
    <rPh sb="12" eb="14">
      <t>ヒツヨウ</t>
    </rPh>
    <phoneticPr fontId="17"/>
  </si>
  <si>
    <t>利用数</t>
    <rPh sb="0" eb="2">
      <t>リヨウ</t>
    </rPh>
    <rPh sb="2" eb="3">
      <t>スウ</t>
    </rPh>
    <phoneticPr fontId="3"/>
  </si>
  <si>
    <r>
      <t>■長机</t>
    </r>
    <r>
      <rPr>
        <sz val="6"/>
        <rFont val="ＭＳ Ｐゴシック"/>
        <family val="3"/>
        <charset val="128"/>
      </rPr>
      <t>（会議室備品以外）</t>
    </r>
    <rPh sb="1" eb="3">
      <t>ナガヅクエ</t>
    </rPh>
    <rPh sb="4" eb="7">
      <t>カイギシツ</t>
    </rPh>
    <rPh sb="7" eb="9">
      <t>ビヒン</t>
    </rPh>
    <rPh sb="9" eb="11">
      <t>イガイ</t>
    </rPh>
    <phoneticPr fontId="3"/>
  </si>
  <si>
    <r>
      <t>■パイプ椅子</t>
    </r>
    <r>
      <rPr>
        <sz val="6"/>
        <rFont val="ＭＳ Ｐゴシック"/>
        <family val="3"/>
        <charset val="128"/>
      </rPr>
      <t>（会議室備品以外）</t>
    </r>
    <rPh sb="4" eb="6">
      <t>イス</t>
    </rPh>
    <phoneticPr fontId="3"/>
  </si>
  <si>
    <t>注意：</t>
    <rPh sb="0" eb="2">
      <t>チュウイ</t>
    </rPh>
    <phoneticPr fontId="3"/>
  </si>
  <si>
    <t>HP上の予約状況はリアルタイムではありません。
事前に申込日の空き状況を電話でお問い合わせください。（052-652-1111）</t>
    <rPh sb="24" eb="26">
      <t>ジゼン</t>
    </rPh>
    <phoneticPr fontId="3"/>
  </si>
  <si>
    <t>入金担当</t>
    <rPh sb="0" eb="2">
      <t>ニュウキン</t>
    </rPh>
    <rPh sb="2" eb="4">
      <t>タントウ</t>
    </rPh>
    <phoneticPr fontId="3"/>
  </si>
  <si>
    <t>受付担当</t>
    <rPh sb="0" eb="2">
      <t>ウケツケ</t>
    </rPh>
    <rPh sb="2" eb="4">
      <t>タントウ</t>
    </rPh>
    <phoneticPr fontId="3"/>
  </si>
  <si>
    <t>利用者</t>
    <rPh sb="0" eb="2">
      <t>リヨウ</t>
    </rPh>
    <rPh sb="2" eb="3">
      <t>シャ</t>
    </rPh>
    <phoneticPr fontId="3"/>
  </si>
  <si>
    <t>領収書宛名</t>
    <rPh sb="0" eb="3">
      <t>リョウシュウショ</t>
    </rPh>
    <rPh sb="3" eb="5">
      <t>アテナ</t>
    </rPh>
    <phoneticPr fontId="3"/>
  </si>
  <si>
    <t>担当者</t>
    <rPh sb="0" eb="3">
      <t>タントウシャ</t>
    </rPh>
    <phoneticPr fontId="3"/>
  </si>
  <si>
    <t>代表者</t>
    <rPh sb="0" eb="3">
      <t>ダイヒョウシャ</t>
    </rPh>
    <phoneticPr fontId="3"/>
  </si>
  <si>
    <t>※B会議室の収容人数は最大52名です</t>
  </si>
  <si>
    <t>車両通行証</t>
    <rPh sb="0" eb="5">
      <t>シャリョウツウコウショウ</t>
    </rPh>
    <phoneticPr fontId="3"/>
  </si>
  <si>
    <t>　　　　当日精算</t>
    <rPh sb="4" eb="8">
      <t>トウジツセイサン</t>
    </rPh>
    <phoneticPr fontId="3"/>
  </si>
  <si>
    <t>下見時精算</t>
    <rPh sb="0" eb="2">
      <t>シタミ</t>
    </rPh>
    <rPh sb="2" eb="3">
      <t>ジ</t>
    </rPh>
    <rPh sb="3" eb="5">
      <t>セイサン</t>
    </rPh>
    <phoneticPr fontId="3"/>
  </si>
  <si>
    <t>事前精算</t>
    <rPh sb="0" eb="2">
      <t>ジゼン</t>
    </rPh>
    <rPh sb="2" eb="4">
      <t>セイサン</t>
    </rPh>
    <phoneticPr fontId="3"/>
  </si>
  <si>
    <t>利用可</t>
    <rPh sb="0" eb="2">
      <t>リヨウ</t>
    </rPh>
    <phoneticPr fontId="3"/>
  </si>
  <si>
    <t>ポートビル利用許可申請書</t>
    <rPh sb="5" eb="6">
      <t>リ</t>
    </rPh>
    <rPh sb="6" eb="7">
      <t>ヨウ</t>
    </rPh>
    <rPh sb="7" eb="8">
      <t>モト</t>
    </rPh>
    <rPh sb="8" eb="9">
      <t>カ</t>
    </rPh>
    <rPh sb="9" eb="10">
      <t>サル</t>
    </rPh>
    <rPh sb="10" eb="11">
      <t>ショウ</t>
    </rPh>
    <rPh sb="11" eb="12">
      <t>ショ</t>
    </rPh>
    <phoneticPr fontId="17"/>
  </si>
  <si>
    <r>
      <rPr>
        <sz val="14"/>
        <color theme="1"/>
        <rFont val="HG明朝B"/>
        <family val="1"/>
        <charset val="128"/>
      </rPr>
      <t>公益財団法人　名古屋みなと振興財団理事長</t>
    </r>
    <r>
      <rPr>
        <sz val="11"/>
        <rFont val="HG明朝B"/>
        <family val="1"/>
        <charset val="128"/>
      </rPr>
      <t>　</t>
    </r>
    <r>
      <rPr>
        <sz val="14"/>
        <color theme="1"/>
        <rFont val="HG明朝B"/>
        <family val="1"/>
        <charset val="128"/>
      </rPr>
      <t>様</t>
    </r>
    <rPh sb="0" eb="2">
      <t>コウエキ</t>
    </rPh>
    <rPh sb="2" eb="6">
      <t>ザイダンホウジン</t>
    </rPh>
    <rPh sb="7" eb="10">
      <t>ナゴヤ</t>
    </rPh>
    <rPh sb="13" eb="15">
      <t>シンコウ</t>
    </rPh>
    <rPh sb="15" eb="17">
      <t>ザイダン</t>
    </rPh>
    <rPh sb="17" eb="20">
      <t>リジチョウ</t>
    </rPh>
    <rPh sb="21" eb="22">
      <t>サマ</t>
    </rPh>
    <phoneticPr fontId="17"/>
  </si>
  <si>
    <t>名古屋市港区港町●-▲</t>
    <rPh sb="0" eb="4">
      <t>ナゴヤシ</t>
    </rPh>
    <rPh sb="4" eb="6">
      <t>ミナトク</t>
    </rPh>
    <rPh sb="6" eb="8">
      <t>ミナトマチ</t>
    </rPh>
    <phoneticPr fontId="3"/>
  </si>
  <si>
    <t>052-○○○-○○○○</t>
    <phoneticPr fontId="3"/>
  </si>
  <si>
    <t>090-○○○○-○○○○</t>
    <phoneticPr fontId="3"/>
  </si>
  <si>
    <t>なごや港株式会社</t>
    <rPh sb="3" eb="4">
      <t>コウ</t>
    </rPh>
    <rPh sb="4" eb="8">
      <t>カブシキガイシャ</t>
    </rPh>
    <phoneticPr fontId="3"/>
  </si>
  <si>
    <t>営業課長　名古屋　湊</t>
    <rPh sb="0" eb="2">
      <t>エイギョウ</t>
    </rPh>
    <rPh sb="2" eb="4">
      <t>カチョウ</t>
    </rPh>
    <rPh sb="5" eb="8">
      <t>ナゴヤ</t>
    </rPh>
    <rPh sb="9" eb="10">
      <t>ミナト</t>
    </rPh>
    <phoneticPr fontId="3"/>
  </si>
  <si>
    <t>主任　名古屋　港太郎</t>
    <rPh sb="0" eb="2">
      <t>シュニン</t>
    </rPh>
    <rPh sb="3" eb="6">
      <t>ナゴヤ</t>
    </rPh>
    <rPh sb="7" eb="8">
      <t>コウ</t>
    </rPh>
    <rPh sb="8" eb="10">
      <t>タロウ</t>
    </rPh>
    <phoneticPr fontId="3"/>
  </si>
  <si>
    <t>なごや港労働組合</t>
    <rPh sb="4" eb="8">
      <t>ロウドウクミアイ</t>
    </rPh>
    <phoneticPr fontId="3"/>
  </si>
  <si>
    <t>控室</t>
    <rPh sb="0" eb="2">
      <t>ヒカエシツ</t>
    </rPh>
    <phoneticPr fontId="3"/>
  </si>
  <si>
    <t>なごや港労働組合　家族会イベント控室</t>
    <rPh sb="4" eb="8">
      <t>ロウドウクミアイ</t>
    </rPh>
    <rPh sb="9" eb="11">
      <t>カゾク</t>
    </rPh>
    <rPh sb="11" eb="12">
      <t>カイ</t>
    </rPh>
    <rPh sb="16" eb="18">
      <t>ヒカエシツ</t>
    </rPh>
    <phoneticPr fontId="3"/>
  </si>
  <si>
    <t>原則、現金精算で承っています。利用当日に、または事前（下見時など）に現金をお持ちください。</t>
    <phoneticPr fontId="3"/>
  </si>
  <si>
    <t>利用当日</t>
  </si>
  <si>
    <t>守っていただくこと</t>
  </si>
  <si>
    <t>会議室等をご利用の方は、隣接するガーデンふ頭駐車場等をご利用ください。</t>
  </si>
  <si>
    <t>有料30分100円（24時間上限1,000円）</t>
  </si>
  <si>
    <t>https://nagoyaaqua.jp/garden-pier/port-building/</t>
    <phoneticPr fontId="3"/>
  </si>
  <si>
    <t>（1）</t>
    <phoneticPr fontId="3"/>
  </si>
  <si>
    <t>（2）</t>
  </si>
  <si>
    <t>（2）</t>
    <phoneticPr fontId="3"/>
  </si>
  <si>
    <t>（3）</t>
  </si>
  <si>
    <t>（3）</t>
    <phoneticPr fontId="3"/>
  </si>
  <si>
    <t>（4）</t>
  </si>
  <si>
    <t>（5）</t>
  </si>
  <si>
    <t>（6）</t>
  </si>
  <si>
    <t>（7）</t>
  </si>
  <si>
    <t>（8）</t>
  </si>
  <si>
    <t>（9）</t>
  </si>
  <si>
    <t>（10）</t>
  </si>
  <si>
    <t>（11）</t>
  </si>
  <si>
    <t>（12）</t>
  </si>
  <si>
    <t>名古屋港ポートビルの会議室等の受付窓口は、ポートビル3階管理事務室にて午前9時00分から午後5時00分迄行っています。</t>
  </si>
  <si>
    <t>手続き方法は、名古屋港ポートビル公式ホームページをご確認ください。</t>
  </si>
  <si>
    <t>原則、現金での清算をしています。</t>
  </si>
  <si>
    <t>受付窓口で使用料を現金で納入していただいた後、許可書をお渡しいたします。</t>
  </si>
  <si>
    <t>利用時間の区分と使用料は、別掲のとおりです。</t>
  </si>
  <si>
    <t>詳しくは、受付窓口へおたずねください。</t>
  </si>
  <si>
    <t>ポートビル会議室等は7、8、9月を除く毎月第3月曜日が休館日です。但し、設備保守点検等のため臨時に休館することがあります。営業カレンダーをご確認ください。</t>
  </si>
  <si>
    <t>次の場合、利用許可はできません。</t>
  </si>
  <si>
    <t>納めていただいた利用料は、利用者の都合で取消した場合、お返しできませんのでご留意ください。</t>
  </si>
  <si>
    <t>利用許可を受けた施設や設備を利用目的以外に利用したり、利用権を譲渡・転貸することはできません。</t>
  </si>
  <si>
    <t>利用の申し込みにお車でお越しの方は、名古屋みなと振興財団の運営する有料駐車場をご利用下さい。申込時にお申し出頂けば、1台分に限り30分間の駐車券をお出しできますのでご利用願います。</t>
  </si>
  <si>
    <t>許可された利用時間は、準備から後片づけまでの時間内にすべて終了するよう厳守してください。（職員の立会い時間も含みます。）</t>
  </si>
  <si>
    <t>お手洗い・湯沸室・非常口等は事前に確認してください。</t>
  </si>
  <si>
    <t>施設を汚さないようご配慮をお願いいたします。汚したときは、使用終了時までに清掃していただくようお願いいたします。</t>
  </si>
  <si>
    <t>施設・設備などをき損又は滅失したときは、速やかに管理事務室に届け出たうえ、利用者の責任で原状に復してください。</t>
  </si>
  <si>
    <t>飲食物の外部からの持込は固くお断りいたします。</t>
  </si>
  <si>
    <t>1階にコインロッカーがありますので、ご利用ください。</t>
  </si>
  <si>
    <t>茶葉・ふきん・お盆・急須・事務用品は利用者がご用意ください。</t>
  </si>
  <si>
    <t>湯呑み・やかんはお貸しいたしますので、お申し付けください。（2階・6階に湯沸室があります。）</t>
  </si>
  <si>
    <t>➢</t>
  </si>
  <si>
    <t>公の秩序、又は善良な風俗を害するおそれがあると認めるとき。</t>
    <phoneticPr fontId="3"/>
  </si>
  <si>
    <t>施設、又は附属設備をき損するおそれがあると認めるとき。</t>
    <phoneticPr fontId="3"/>
  </si>
  <si>
    <t>施設の管理上支障があると認めるとき。</t>
    <phoneticPr fontId="3"/>
  </si>
  <si>
    <t>利用目的に違反したとき。</t>
    <phoneticPr fontId="3"/>
  </si>
  <si>
    <t>名古屋港ポートビル条例、及び指定管理者の指示に違反したとき。</t>
    <phoneticPr fontId="3"/>
  </si>
  <si>
    <t>災害その他の事故により施設が利用できなくなったとき。</t>
    <phoneticPr fontId="3"/>
  </si>
  <si>
    <t>その他、指定管理者が特に必要と認めたとき。</t>
    <phoneticPr fontId="3"/>
  </si>
  <si>
    <t>利用を許可されていない施設等を利用したり、立ち入ったりしないこと。</t>
    <phoneticPr fontId="3"/>
  </si>
  <si>
    <t>危険・不潔な物品、又は動物を持ち込まないこと。</t>
    <phoneticPr fontId="3"/>
  </si>
  <si>
    <t>壁・柱・扉などに貼り紙をしたり画鋲・釘類を打たないこと。</t>
    <phoneticPr fontId="3"/>
  </si>
  <si>
    <t>許可なく火気の使用や特別の設備をしないこと。</t>
    <phoneticPr fontId="3"/>
  </si>
  <si>
    <t>ゴミの処理は、各自責任を持って持ち帰ること。</t>
    <phoneticPr fontId="3"/>
  </si>
  <si>
    <t>収容定員を超えて入場させないこと。</t>
    <phoneticPr fontId="3"/>
  </si>
  <si>
    <t>利用施設の整理や利用者の安全対策を行うこと。</t>
    <phoneticPr fontId="3"/>
  </si>
  <si>
    <t>所定の場所以外で飲食や喫煙をしないこと。</t>
    <phoneticPr fontId="3"/>
  </si>
  <si>
    <t>事前に非常口の確認をすること。</t>
    <phoneticPr fontId="3"/>
  </si>
  <si>
    <t>騒音や大声を発したり暴力を用いる等、他人に迷惑を及ぼす行為をしないこと。</t>
    <phoneticPr fontId="3"/>
  </si>
  <si>
    <t>その他、係員の指示に従うこと。</t>
    <phoneticPr fontId="3"/>
  </si>
  <si>
    <t>＜例＞</t>
    <phoneticPr fontId="3"/>
  </si>
  <si>
    <t>令和5年5月1日に利用する場合、講堂は令和4年5月1日から、会議室は令和5年2月1日から受付けます。</t>
    <phoneticPr fontId="3"/>
  </si>
  <si>
    <t>■</t>
    <phoneticPr fontId="3"/>
  </si>
  <si>
    <r>
      <t>申込み受付時間及び手続き</t>
    </r>
    <r>
      <rPr>
        <sz val="12"/>
        <rFont val="Microsoft JhengHei"/>
        <family val="3"/>
      </rPr>
      <t>━━━━━━</t>
    </r>
    <phoneticPr fontId="3"/>
  </si>
  <si>
    <r>
      <t>利用料と許可申請</t>
    </r>
    <r>
      <rPr>
        <sz val="12"/>
        <rFont val="Microsoft JhengHei"/>
        <family val="3"/>
      </rPr>
      <t>━━━━━━━━━━</t>
    </r>
    <phoneticPr fontId="3"/>
  </si>
  <si>
    <r>
      <t>休館日</t>
    </r>
    <r>
      <rPr>
        <sz val="12"/>
        <rFont val="Microsoft JhengHei"/>
        <family val="3"/>
      </rPr>
      <t>━━━━━━━━━━━━━━━</t>
    </r>
    <phoneticPr fontId="3"/>
  </si>
  <si>
    <r>
      <t>申込み受付時期</t>
    </r>
    <r>
      <rPr>
        <sz val="12"/>
        <rFont val="Microsoft JhengHei"/>
        <family val="3"/>
      </rPr>
      <t>━━━━━━━━━━━</t>
    </r>
    <phoneticPr fontId="3"/>
  </si>
  <si>
    <r>
      <t>利用時間</t>
    </r>
    <r>
      <rPr>
        <sz val="12"/>
        <rFont val="Microsoft JhengHei"/>
        <family val="3"/>
      </rPr>
      <t>━━━━━━━━━━━━━━</t>
    </r>
    <phoneticPr fontId="3"/>
  </si>
  <si>
    <r>
      <t>利用許可できない場合</t>
    </r>
    <r>
      <rPr>
        <sz val="12"/>
        <rFont val="Microsoft JhengHei"/>
        <family val="3"/>
      </rPr>
      <t>━━━━━━━━</t>
    </r>
    <phoneticPr fontId="3"/>
  </si>
  <si>
    <r>
      <t>利用を取りやめるとき</t>
    </r>
    <r>
      <rPr>
        <sz val="12"/>
        <rFont val="Microsoft JhengHei"/>
        <family val="3"/>
      </rPr>
      <t>━━━━━━━━</t>
    </r>
    <phoneticPr fontId="3"/>
  </si>
  <si>
    <r>
      <t>利用権の譲渡等は禁止です</t>
    </r>
    <r>
      <rPr>
        <sz val="12"/>
        <rFont val="Microsoft JhengHei"/>
        <family val="3"/>
      </rPr>
      <t>━━━━━━</t>
    </r>
    <phoneticPr fontId="3"/>
  </si>
  <si>
    <r>
      <t>受付</t>
    </r>
    <r>
      <rPr>
        <sz val="12"/>
        <rFont val="Microsoft JhengHei"/>
        <family val="3"/>
      </rPr>
      <t>━━━━━━━━━━━━━━━━━━━</t>
    </r>
    <phoneticPr fontId="3"/>
  </si>
  <si>
    <r>
      <t>申込時のお車</t>
    </r>
    <r>
      <rPr>
        <sz val="12"/>
        <rFont val="Microsoft JhengHei"/>
        <family val="3"/>
      </rPr>
      <t>━━━━━━━━━━━━</t>
    </r>
    <phoneticPr fontId="3"/>
  </si>
  <si>
    <r>
      <t>施設の利用</t>
    </r>
    <r>
      <rPr>
        <sz val="12"/>
        <rFont val="Microsoft JhengHei"/>
        <family val="3"/>
      </rPr>
      <t>━━━━━━━━━━━━━</t>
    </r>
    <phoneticPr fontId="3"/>
  </si>
  <si>
    <r>
      <t>館内管理</t>
    </r>
    <r>
      <rPr>
        <sz val="12"/>
        <rFont val="Microsoft JhengHei"/>
        <family val="3"/>
      </rPr>
      <t>━━━━━━━━━━━━━━</t>
    </r>
    <phoneticPr fontId="3"/>
  </si>
  <si>
    <r>
      <t>原状回復</t>
    </r>
    <r>
      <rPr>
        <sz val="12"/>
        <rFont val="Microsoft JhengHei"/>
        <family val="3"/>
      </rPr>
      <t>━━━━━━━━━━━━━━</t>
    </r>
    <phoneticPr fontId="3"/>
  </si>
  <si>
    <r>
      <t>飲食物の持込</t>
    </r>
    <r>
      <rPr>
        <sz val="12"/>
        <rFont val="Microsoft JhengHei"/>
        <family val="3"/>
      </rPr>
      <t>━━━━━━━━━━━━</t>
    </r>
    <phoneticPr fontId="3"/>
  </si>
  <si>
    <r>
      <t>コインロッカー</t>
    </r>
    <r>
      <rPr>
        <sz val="12"/>
        <rFont val="Microsoft JhengHei"/>
        <family val="3"/>
      </rPr>
      <t>━━━━━━━━━━━</t>
    </r>
    <phoneticPr fontId="3"/>
  </si>
  <si>
    <r>
      <t>利用者側で準備するもの</t>
    </r>
    <r>
      <rPr>
        <sz val="12"/>
        <rFont val="Microsoft JhengHei"/>
        <family val="3"/>
      </rPr>
      <t>━━━━━━━</t>
    </r>
    <phoneticPr fontId="3"/>
  </si>
  <si>
    <r>
      <t>接待用のお茶の用意</t>
    </r>
    <r>
      <rPr>
        <sz val="12"/>
        <rFont val="Microsoft JhengHei"/>
        <family val="3"/>
      </rPr>
      <t>━━━━━━━━━</t>
    </r>
    <phoneticPr fontId="3"/>
  </si>
  <si>
    <t>利用責任者は、次のことを守っていただくとともに、利用者全員に守っていただくよう徹底してください。</t>
    <phoneticPr fontId="3"/>
  </si>
  <si>
    <t>利用できる時間は、午前9時から午後9時30分までです。許可された時間には、準備・後片づけなどに要する時間が含まれますので、時間の配分に十分注意して催物の企画をたててください。</t>
    <phoneticPr fontId="3"/>
  </si>
  <si>
    <t>次の場合は利用の取消し、利用を制限し、若しくは利用を中止することがあります。</t>
    <phoneticPr fontId="3"/>
  </si>
  <si>
    <t>主催者は、必ず利用許可書を携帯してください。当日施設を利用するときは、まず管理事務室へお越しいただき利用許可書をご提示ください。利用が終了したときは管理事務室へご連絡ください。</t>
    <rPh sb="64" eb="66">
      <t>リヨウ</t>
    </rPh>
    <rPh sb="74" eb="76">
      <t>カンリ</t>
    </rPh>
    <rPh sb="76" eb="79">
      <t>ジムシツ</t>
    </rPh>
    <phoneticPr fontId="3"/>
  </si>
  <si>
    <t>利用終了後は、施設及び附属設備などを原状回復し、職員の点検を受けてください。</t>
    <phoneticPr fontId="3"/>
  </si>
  <si>
    <t>許可なく寄付金品の募集や物品の陳列・販売をしたり、飲食物の販売・提供をしないこと。</t>
    <phoneticPr fontId="3"/>
  </si>
  <si>
    <t>利用の申込み</t>
    <phoneticPr fontId="3"/>
  </si>
  <si>
    <t>駐車場の利用</t>
    <phoneticPr fontId="3"/>
  </si>
  <si>
    <t>名古屋港ポートビル3階管理事務室　☎052−652−1111（代表）</t>
    <phoneticPr fontId="3"/>
  </si>
  <si>
    <t>看板</t>
    <rPh sb="0" eb="2">
      <t>カンバン</t>
    </rPh>
    <phoneticPr fontId="3"/>
  </si>
  <si>
    <t>お振込みの場合は納入確認後、利用当日に許可書をお渡しいたします。</t>
    <phoneticPr fontId="3"/>
  </si>
  <si>
    <t>講堂：使用する日の1年前から</t>
    <phoneticPr fontId="3"/>
  </si>
  <si>
    <t>会議室：使用する日の3ヶ月前から</t>
    <phoneticPr fontId="3"/>
  </si>
  <si>
    <t>■</t>
    <phoneticPr fontId="3"/>
  </si>
  <si>
    <r>
      <t>利用許可の取消し</t>
    </r>
    <r>
      <rPr>
        <sz val="12"/>
        <rFont val="Microsoft JhengHei"/>
        <family val="3"/>
      </rPr>
      <t>━━━━━━━━━━</t>
    </r>
    <phoneticPr fontId="3"/>
  </si>
  <si>
    <t>※上記以外の備品については、料金表シートをご確認ください。
※上記以外の備品の利用をご希望の場合は備考欄にご記入ください。
※左の金額には上記有料設備以外の設備料金は含まれていません。</t>
    <rPh sb="1" eb="3">
      <t>ジョウキ</t>
    </rPh>
    <rPh sb="3" eb="5">
      <t>イガイ</t>
    </rPh>
    <rPh sb="6" eb="8">
      <t>ビヒン</t>
    </rPh>
    <rPh sb="31" eb="33">
      <t>ジョウキ</t>
    </rPh>
    <rPh sb="33" eb="35">
      <t>イガイ</t>
    </rPh>
    <rPh sb="36" eb="38">
      <t>ビヒン</t>
    </rPh>
    <rPh sb="39" eb="41">
      <t>リヨウ</t>
    </rPh>
    <rPh sb="43" eb="45">
      <t>キボウ</t>
    </rPh>
    <rPh sb="46" eb="48">
      <t>バアイ</t>
    </rPh>
    <rPh sb="49" eb="51">
      <t>ビコウ</t>
    </rPh>
    <rPh sb="51" eb="52">
      <t>ラン</t>
    </rPh>
    <rPh sb="73" eb="75">
      <t>セツビ</t>
    </rPh>
    <rPh sb="78" eb="80">
      <t>セツビ</t>
    </rPh>
    <phoneticPr fontId="3"/>
  </si>
  <si>
    <t>●●●@nagoyaminato.or.jp</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</si>
</sst>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quot;¥&quot;\-#,##0"/>
    <numFmt numFmtId="176" formatCode="&quot;¥&quot;#,##0_);[Red]\(&quot;¥&quot;#,##0\)"/>
    <numFmt numFmtId="177" formatCode="0&quot;名&quot;"/>
    <numFmt numFmtId="178" formatCode="0.00&quot;㎡&quot;"/>
    <numFmt numFmtId="179" formatCode="0&quot;階&quot;"/>
    <numFmt numFmtId="180" formatCode="[$-F800]dddd\,\ mmmm\ dd\,\ yyyy"/>
    <numFmt numFmtId="181" formatCode="#,##0&quot;円&quot;"/>
    <numFmt numFmtId="182" formatCode="#,###&quot;円&quot;"/>
    <numFmt numFmtId="183" formatCode="0&quot;日&quot;"/>
    <numFmt numFmtId="184" formatCode="\■@"/>
    <numFmt numFmtId="185" formatCode="\(&quot;内&quot;&quot;消&quot;&quot;費&quot;&quot;税&quot;&quot;額&quot;\ #,##0_ &quot;円&quot;\)"/>
    <numFmt numFmtId="186" formatCode="\※&quot;消&quot;&quot;費&quot;&quot;税&quot;&quot;率&quot;&quot;10％対象　&quot;\ #,##0_ &quot;円&quot;"/>
    <numFmt numFmtId="187" formatCode="yyyy/m/d\ h:mm;@"/>
  </numFmts>
  <fonts count="4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9"/>
      <name val="ＭＳ Ｐゴシック"/>
      <family val="3"/>
      <charset val="128"/>
    </font>
    <font>
      <sz val="18"/>
      <name val="ＭＳ Ｐゴシック"/>
      <family val="3"/>
      <charset val="128"/>
    </font>
    <font>
      <sz val="20"/>
      <name val="ＭＳ Ｐゴシック"/>
      <family val="3"/>
      <charset val="128"/>
    </font>
    <font>
      <sz val="11"/>
      <name val="ＭＳ Ｐゴシック"/>
      <family val="3"/>
      <charset val="128"/>
    </font>
    <font>
      <sz val="24"/>
      <name val="ＭＳ Ｐゴシック"/>
      <family val="3"/>
      <charset val="128"/>
    </font>
    <font>
      <u/>
      <sz val="11"/>
      <color theme="10"/>
      <name val="ＭＳ Ｐゴシック"/>
      <family val="3"/>
      <charset val="128"/>
    </font>
    <font>
      <sz val="16"/>
      <name val="ＭＳ Ｐゴシック"/>
      <family val="3"/>
      <charset val="128"/>
    </font>
    <font>
      <sz val="36"/>
      <name val="ＭＳ Ｐゴシック"/>
      <family val="3"/>
      <charset val="128"/>
    </font>
    <font>
      <sz val="28"/>
      <name val="ＭＳ Ｐゴシック"/>
      <family val="3"/>
      <charset val="128"/>
    </font>
    <font>
      <b/>
      <sz val="16"/>
      <name val="HGSｺﾞｼｯｸE"/>
      <family val="3"/>
      <charset val="128"/>
    </font>
    <font>
      <sz val="10.5"/>
      <color theme="1"/>
      <name val="Courier New"/>
      <family val="3"/>
    </font>
    <font>
      <sz val="10.5"/>
      <color theme="1"/>
      <name val="ＭＳ Ｐゴシック"/>
      <family val="3"/>
      <charset val="128"/>
    </font>
    <font>
      <sz val="6"/>
      <name val="ＭＳ Ｐゴシック"/>
      <family val="2"/>
      <charset val="128"/>
      <scheme val="minor"/>
    </font>
    <font>
      <sz val="16"/>
      <name val="HGS創英角ｺﾞｼｯｸUB"/>
      <family val="3"/>
      <charset val="128"/>
    </font>
    <font>
      <b/>
      <sz val="14"/>
      <name val="HGS創英角ｺﾞｼｯｸUB"/>
      <family val="3"/>
      <charset val="128"/>
    </font>
    <font>
      <b/>
      <sz val="11"/>
      <name val="ＭＳ Ｐゴシック"/>
      <family val="3"/>
      <charset val="128"/>
    </font>
    <font>
      <sz val="10"/>
      <name val="ＭＳ Ｐゴシック"/>
      <family val="3"/>
      <charset val="128"/>
    </font>
    <font>
      <sz val="9"/>
      <color indexed="81"/>
      <name val="MS P ゴシック"/>
      <family val="3"/>
      <charset val="128"/>
    </font>
    <font>
      <b/>
      <sz val="11"/>
      <color rgb="FFFF0000"/>
      <name val="ＭＳ Ｐゴシック"/>
      <family val="3"/>
      <charset val="128"/>
    </font>
    <font>
      <sz val="9"/>
      <color rgb="FFFF0000"/>
      <name val="HGSｺﾞｼｯｸE"/>
      <family val="3"/>
      <charset val="128"/>
    </font>
    <font>
      <sz val="9"/>
      <name val="ＭＳ Ｐゴシック"/>
      <family val="3"/>
      <charset val="128"/>
      <scheme val="major"/>
    </font>
    <font>
      <sz val="11"/>
      <color theme="1"/>
      <name val="ＭＳ Ｐゴシック"/>
      <family val="2"/>
      <scheme val="minor"/>
    </font>
    <font>
      <sz val="11"/>
      <color theme="1"/>
      <name val="HG明朝B"/>
      <family val="1"/>
      <charset val="128"/>
    </font>
    <font>
      <sz val="20"/>
      <color theme="1"/>
      <name val="HG明朝B"/>
      <family val="1"/>
      <charset val="128"/>
    </font>
    <font>
      <sz val="16"/>
      <color theme="1"/>
      <name val="HG明朝B"/>
      <family val="1"/>
      <charset val="128"/>
    </font>
    <font>
      <sz val="14"/>
      <color theme="1"/>
      <name val="HG明朝B"/>
      <family val="1"/>
      <charset val="128"/>
    </font>
    <font>
      <sz val="11"/>
      <name val="HG明朝B"/>
      <family val="1"/>
      <charset val="128"/>
    </font>
    <font>
      <sz val="9"/>
      <color theme="1"/>
      <name val="HG明朝B"/>
      <family val="1"/>
      <charset val="128"/>
    </font>
    <font>
      <sz val="25"/>
      <color theme="1"/>
      <name val="HG明朝B"/>
      <family val="1"/>
      <charset val="128"/>
    </font>
    <font>
      <sz val="18"/>
      <color theme="1"/>
      <name val="HG明朝B"/>
      <family val="1"/>
      <charset val="128"/>
    </font>
    <font>
      <sz val="12"/>
      <color theme="1"/>
      <name val="HG明朝B"/>
      <family val="1"/>
      <charset val="128"/>
    </font>
    <font>
      <u/>
      <sz val="12"/>
      <color theme="10"/>
      <name val="ＭＳ Ｐゴシック"/>
      <family val="3"/>
      <charset val="128"/>
    </font>
    <font>
      <sz val="12"/>
      <name val="Microsoft JhengHei"/>
      <family val="3"/>
    </font>
    <font>
      <b/>
      <u/>
      <sz val="12"/>
      <name val="ＭＳ Ｐゴシック"/>
      <family val="3"/>
      <charset val="128"/>
    </font>
    <font>
      <sz val="11"/>
      <color theme="0"/>
      <name val="ＭＳ Ｐゴシック"/>
      <family val="3"/>
      <charset val="128"/>
    </font>
  </fonts>
  <fills count="4">
    <fill>
      <patternFill patternType="none"/>
    </fill>
    <fill>
      <patternFill patternType="gray125"/>
    </fill>
    <fill>
      <patternFill patternType="solid">
        <fgColor rgb="FFFFFFFF"/>
        <bgColor indexed="64"/>
      </patternFill>
    </fill>
    <fill>
      <patternFill patternType="solid">
        <fgColor rgb="FFFFFFCC"/>
        <bgColor indexed="64"/>
      </patternFill>
    </fill>
  </fills>
  <borders count="102">
    <border>
      <left/>
      <right/>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medium">
        <color auto="1"/>
      </bottom>
      <diagonal/>
    </border>
    <border>
      <left style="medium">
        <color indexed="64"/>
      </left>
      <right style="thin">
        <color auto="1"/>
      </right>
      <top/>
      <bottom style="medium">
        <color auto="1"/>
      </bottom>
      <diagonal/>
    </border>
    <border>
      <left style="medium">
        <color indexed="64"/>
      </left>
      <right style="medium">
        <color indexed="64"/>
      </right>
      <top style="medium">
        <color indexed="64"/>
      </top>
      <bottom style="double">
        <color indexed="64"/>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style="medium">
        <color auto="1"/>
      </top>
      <bottom/>
      <diagonal/>
    </border>
    <border>
      <left style="medium">
        <color auto="1"/>
      </left>
      <right style="thin">
        <color auto="1"/>
      </right>
      <top/>
      <bottom style="double">
        <color auto="1"/>
      </bottom>
      <diagonal/>
    </border>
    <border>
      <left style="medium">
        <color auto="1"/>
      </left>
      <right style="thin">
        <color auto="1"/>
      </right>
      <top style="hair">
        <color auto="1"/>
      </top>
      <bottom style="double">
        <color auto="1"/>
      </bottom>
      <diagonal/>
    </border>
    <border>
      <left style="thin">
        <color auto="1"/>
      </left>
      <right style="thin">
        <color auto="1"/>
      </right>
      <top style="hair">
        <color auto="1"/>
      </top>
      <bottom style="double">
        <color auto="1"/>
      </bottom>
      <diagonal/>
    </border>
    <border>
      <left style="thin">
        <color auto="1"/>
      </left>
      <right style="medium">
        <color auto="1"/>
      </right>
      <top style="hair">
        <color auto="1"/>
      </top>
      <bottom style="double">
        <color auto="1"/>
      </bottom>
      <diagonal/>
    </border>
    <border>
      <left/>
      <right/>
      <top style="medium">
        <color auto="1"/>
      </top>
      <bottom style="hair">
        <color auto="1"/>
      </bottom>
      <diagonal/>
    </border>
    <border>
      <left/>
      <right/>
      <top style="hair">
        <color auto="1"/>
      </top>
      <bottom style="hair">
        <color auto="1"/>
      </bottom>
      <diagonal/>
    </border>
    <border>
      <left/>
      <right/>
      <top style="hair">
        <color auto="1"/>
      </top>
      <bottom style="medium">
        <color auto="1"/>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right style="thin">
        <color auto="1"/>
      </right>
      <top/>
      <bottom style="hair">
        <color auto="1"/>
      </bottom>
      <diagonal/>
    </border>
    <border>
      <left/>
      <right style="thin">
        <color auto="1"/>
      </right>
      <top style="hair">
        <color auto="1"/>
      </top>
      <bottom style="hair">
        <color auto="1"/>
      </bottom>
      <diagonal/>
    </border>
    <border>
      <left/>
      <right style="thin">
        <color auto="1"/>
      </right>
      <top style="hair">
        <color auto="1"/>
      </top>
      <bottom style="medium">
        <color auto="1"/>
      </bottom>
      <diagonal/>
    </border>
    <border>
      <left style="medium">
        <color auto="1"/>
      </left>
      <right style="thin">
        <color auto="1"/>
      </right>
      <top style="double">
        <color auto="1"/>
      </top>
      <bottom style="hair">
        <color auto="1"/>
      </bottom>
      <diagonal/>
    </border>
    <border>
      <left/>
      <right style="thin">
        <color auto="1"/>
      </right>
      <top style="hair">
        <color auto="1"/>
      </top>
      <bottom style="double">
        <color auto="1"/>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auto="1"/>
      </left>
      <right/>
      <top style="medium">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medium">
        <color auto="1"/>
      </bottom>
      <diagonal/>
    </border>
    <border>
      <left style="medium">
        <color auto="1"/>
      </left>
      <right style="medium">
        <color auto="1"/>
      </right>
      <top style="double">
        <color auto="1"/>
      </top>
      <bottom style="medium">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hair">
        <color auto="1"/>
      </bottom>
      <diagonal/>
    </border>
    <border>
      <left style="thin">
        <color auto="1"/>
      </left>
      <right/>
      <top style="hair">
        <color auto="1"/>
      </top>
      <bottom/>
      <diagonal/>
    </border>
    <border>
      <left style="medium">
        <color auto="1"/>
      </left>
      <right style="medium">
        <color auto="1"/>
      </right>
      <top/>
      <bottom style="hair">
        <color auto="1"/>
      </bottom>
      <diagonal/>
    </border>
    <border>
      <left style="medium">
        <color auto="1"/>
      </left>
      <right/>
      <top style="double">
        <color auto="1"/>
      </top>
      <bottom style="medium">
        <color auto="1"/>
      </bottom>
      <diagonal/>
    </border>
    <border>
      <left/>
      <right/>
      <top style="double">
        <color auto="1"/>
      </top>
      <bottom style="medium">
        <color auto="1"/>
      </bottom>
      <diagonal/>
    </border>
    <border>
      <left/>
      <right style="medium">
        <color auto="1"/>
      </right>
      <top style="double">
        <color auto="1"/>
      </top>
      <bottom style="medium">
        <color auto="1"/>
      </bottom>
      <diagonal/>
    </border>
    <border>
      <left/>
      <right style="thin">
        <color auto="1"/>
      </right>
      <top/>
      <bottom/>
      <diagonal/>
    </border>
    <border>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diagonal/>
    </border>
    <border>
      <left style="medium">
        <color indexed="64"/>
      </left>
      <right/>
      <top style="medium">
        <color indexed="64"/>
      </top>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bottom/>
      <diagonal/>
    </border>
    <border>
      <left style="medium">
        <color indexed="64"/>
      </left>
      <right/>
      <top style="thin">
        <color auto="1"/>
      </top>
      <bottom/>
      <diagonal/>
    </border>
    <border>
      <left/>
      <right style="thin">
        <color auto="1"/>
      </right>
      <top style="thin">
        <color auto="1"/>
      </top>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indexed="64"/>
      </left>
      <right/>
      <top/>
      <bottom style="thin">
        <color auto="1"/>
      </bottom>
      <diagonal/>
    </border>
    <border>
      <left/>
      <right/>
      <top/>
      <bottom style="thin">
        <color auto="1"/>
      </bottom>
      <diagonal/>
    </border>
    <border>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auto="1"/>
      </bottom>
      <diagonal/>
    </border>
    <border>
      <left/>
      <right style="medium">
        <color indexed="64"/>
      </right>
      <top style="medium">
        <color indexed="64"/>
      </top>
      <bottom style="double">
        <color indexed="64"/>
      </bottom>
      <diagonal/>
    </border>
  </borders>
  <cellStyleXfs count="8">
    <xf numFmtId="0" fontId="0" fillId="0" borderId="0"/>
    <xf numFmtId="38" fontId="8" fillId="0" borderId="0" applyFont="0" applyFill="0" applyBorder="0" applyAlignment="0" applyProtection="0">
      <alignment vertical="center"/>
    </xf>
    <xf numFmtId="0" fontId="10" fillId="0" borderId="0" applyNumberFormat="0" applyFill="0" applyBorder="0" applyAlignment="0" applyProtection="0"/>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26" fillId="0" borderId="0"/>
    <xf numFmtId="38" fontId="26" fillId="0" borderId="0" applyFont="0" applyFill="0" applyBorder="0" applyAlignment="0" applyProtection="0">
      <alignment vertical="center"/>
    </xf>
  </cellStyleXfs>
  <cellXfs count="339">
    <xf numFmtId="0" fontId="0" fillId="0" borderId="0" xfId="0"/>
    <xf numFmtId="0" fontId="0" fillId="0" borderId="10" xfId="0" applyBorder="1" applyAlignment="1">
      <alignment horizontal="center" vertical="center"/>
    </xf>
    <xf numFmtId="0" fontId="0" fillId="0" borderId="10" xfId="0" applyBorder="1" applyAlignment="1">
      <alignment vertical="center"/>
    </xf>
    <xf numFmtId="0" fontId="0" fillId="0" borderId="11" xfId="0" applyBorder="1" applyAlignment="1">
      <alignment vertical="center"/>
    </xf>
    <xf numFmtId="0" fontId="0" fillId="0" borderId="0" xfId="0" applyAlignment="1">
      <alignment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xf>
    <xf numFmtId="0" fontId="0" fillId="0" borderId="13" xfId="0" applyBorder="1" applyAlignment="1">
      <alignment vertical="center"/>
    </xf>
    <xf numFmtId="0" fontId="0" fillId="0" borderId="7" xfId="0" applyBorder="1" applyAlignment="1">
      <alignment vertical="center"/>
    </xf>
    <xf numFmtId="0" fontId="0" fillId="0" borderId="19" xfId="0" applyBorder="1" applyAlignment="1">
      <alignment horizontal="center" vertical="center"/>
    </xf>
    <xf numFmtId="0" fontId="0" fillId="0" borderId="24" xfId="0" applyBorder="1" applyAlignment="1">
      <alignment horizontal="center" vertical="center"/>
    </xf>
    <xf numFmtId="0" fontId="0" fillId="0" borderId="1"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8" xfId="0" applyBorder="1" applyAlignment="1">
      <alignment horizontal="center" vertical="center"/>
    </xf>
    <xf numFmtId="176" fontId="0" fillId="0" borderId="29" xfId="0" applyNumberFormat="1" applyBorder="1" applyAlignment="1">
      <alignment horizontal="right" vertical="center"/>
    </xf>
    <xf numFmtId="176" fontId="0" fillId="0" borderId="30" xfId="0" applyNumberFormat="1" applyBorder="1" applyAlignment="1">
      <alignment horizontal="right" vertical="center"/>
    </xf>
    <xf numFmtId="0" fontId="0" fillId="0" borderId="31" xfId="0" applyBorder="1" applyAlignment="1">
      <alignment horizontal="center" vertical="center"/>
    </xf>
    <xf numFmtId="176" fontId="0" fillId="0" borderId="32" xfId="0" applyNumberFormat="1" applyBorder="1" applyAlignment="1">
      <alignment horizontal="right" vertical="center"/>
    </xf>
    <xf numFmtId="176" fontId="0" fillId="0" borderId="33" xfId="0" applyNumberFormat="1" applyBorder="1" applyAlignment="1">
      <alignment horizontal="right" vertical="center"/>
    </xf>
    <xf numFmtId="0" fontId="0" fillId="0" borderId="34" xfId="0" applyBorder="1" applyAlignment="1">
      <alignment horizontal="center" vertical="center"/>
    </xf>
    <xf numFmtId="176" fontId="0" fillId="0" borderId="35" xfId="0" applyNumberFormat="1" applyBorder="1" applyAlignment="1">
      <alignment horizontal="right" vertical="center"/>
    </xf>
    <xf numFmtId="176" fontId="0" fillId="0" borderId="36" xfId="0" applyNumberFormat="1" applyBorder="1" applyAlignment="1">
      <alignment horizontal="right" vertical="center"/>
    </xf>
    <xf numFmtId="178" fontId="0" fillId="0" borderId="29" xfId="0" applyNumberFormat="1" applyBorder="1" applyAlignment="1">
      <alignment vertical="center"/>
    </xf>
    <xf numFmtId="178" fontId="0" fillId="0" borderId="32" xfId="0" applyNumberFormat="1" applyBorder="1" applyAlignment="1">
      <alignment vertical="center"/>
    </xf>
    <xf numFmtId="0" fontId="0" fillId="0" borderId="32" xfId="0" applyBorder="1" applyAlignment="1">
      <alignment horizontal="center" vertical="center"/>
    </xf>
    <xf numFmtId="0" fontId="0" fillId="0" borderId="33" xfId="0" applyBorder="1" applyAlignment="1">
      <alignment horizontal="center" vertical="center"/>
    </xf>
    <xf numFmtId="178" fontId="0" fillId="0" borderId="35" xfId="0" applyNumberFormat="1" applyBorder="1" applyAlignment="1">
      <alignment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177" fontId="0" fillId="0" borderId="47" xfId="0" applyNumberFormat="1" applyBorder="1" applyAlignment="1">
      <alignment vertical="center"/>
    </xf>
    <xf numFmtId="177" fontId="0" fillId="0" borderId="48" xfId="0" applyNumberFormat="1" applyBorder="1" applyAlignment="1">
      <alignment vertical="center"/>
    </xf>
    <xf numFmtId="177" fontId="0" fillId="0" borderId="49" xfId="0" applyNumberFormat="1" applyBorder="1" applyAlignment="1">
      <alignment vertical="center"/>
    </xf>
    <xf numFmtId="0" fontId="0" fillId="0" borderId="51" xfId="0" applyBorder="1" applyAlignment="1">
      <alignment horizontal="center" vertical="center"/>
    </xf>
    <xf numFmtId="179" fontId="0" fillId="0" borderId="50" xfId="0" applyNumberFormat="1" applyBorder="1" applyAlignment="1">
      <alignment horizontal="center" vertical="center"/>
    </xf>
    <xf numFmtId="179" fontId="0" fillId="0" borderId="28" xfId="0" applyNumberFormat="1" applyBorder="1" applyAlignment="1">
      <alignment horizontal="center" vertical="center"/>
    </xf>
    <xf numFmtId="179" fontId="0" fillId="0" borderId="31" xfId="0" applyNumberFormat="1" applyBorder="1" applyAlignment="1">
      <alignment horizontal="center" vertical="center"/>
    </xf>
    <xf numFmtId="5" fontId="0" fillId="0" borderId="56" xfId="0" applyNumberFormat="1" applyBorder="1" applyAlignment="1">
      <alignment horizontal="right" vertical="center"/>
    </xf>
    <xf numFmtId="0" fontId="0" fillId="0" borderId="46" xfId="0" applyBorder="1" applyAlignment="1">
      <alignment vertical="center"/>
    </xf>
    <xf numFmtId="5" fontId="0" fillId="0" borderId="57" xfId="0" applyNumberFormat="1" applyBorder="1" applyAlignment="1">
      <alignment vertical="center"/>
    </xf>
    <xf numFmtId="0" fontId="0" fillId="0" borderId="53" xfId="0" applyBorder="1" applyAlignment="1">
      <alignment vertical="center"/>
    </xf>
    <xf numFmtId="5" fontId="0" fillId="0" borderId="58" xfId="0" applyNumberFormat="1" applyBorder="1" applyAlignment="1">
      <alignment vertical="center"/>
    </xf>
    <xf numFmtId="0" fontId="0" fillId="0" borderId="55" xfId="0" applyBorder="1" applyAlignment="1">
      <alignment vertical="center"/>
    </xf>
    <xf numFmtId="0" fontId="0" fillId="0" borderId="14" xfId="0" applyBorder="1" applyAlignment="1">
      <alignment vertical="center"/>
    </xf>
    <xf numFmtId="0" fontId="0" fillId="0" borderId="16" xfId="0" applyBorder="1" applyAlignment="1">
      <alignment vertical="center"/>
    </xf>
    <xf numFmtId="0" fontId="0" fillId="0" borderId="5" xfId="0" applyBorder="1" applyAlignment="1">
      <alignment horizontal="center" vertical="center"/>
    </xf>
    <xf numFmtId="0" fontId="0" fillId="0" borderId="3" xfId="0" applyBorder="1" applyAlignment="1">
      <alignment vertical="center"/>
    </xf>
    <xf numFmtId="0" fontId="0" fillId="0" borderId="21" xfId="0" applyBorder="1" applyAlignment="1">
      <alignment horizontal="center" vertical="center" wrapText="1"/>
    </xf>
    <xf numFmtId="0" fontId="0" fillId="0" borderId="10" xfId="0" applyBorder="1" applyAlignment="1">
      <alignment horizontal="center" vertical="center" wrapText="1"/>
    </xf>
    <xf numFmtId="0" fontId="5" fillId="0" borderId="10" xfId="0" applyFont="1" applyBorder="1" applyAlignment="1">
      <alignment horizontal="center" vertical="center" wrapText="1"/>
    </xf>
    <xf numFmtId="0" fontId="0" fillId="0" borderId="19" xfId="0" applyBorder="1" applyAlignment="1">
      <alignment horizontal="center" vertical="center" wrapText="1"/>
    </xf>
    <xf numFmtId="0" fontId="0" fillId="0" borderId="14" xfId="0" applyBorder="1" applyAlignment="1">
      <alignment horizontal="right"/>
    </xf>
    <xf numFmtId="0" fontId="10" fillId="0" borderId="16" xfId="2" applyBorder="1" applyAlignment="1">
      <alignment horizontal="right" vertical="center"/>
    </xf>
    <xf numFmtId="0" fontId="0" fillId="0" borderId="2" xfId="0" applyBorder="1" applyAlignment="1">
      <alignment horizontal="center" vertical="center" wrapText="1"/>
    </xf>
    <xf numFmtId="0" fontId="13" fillId="0" borderId="0" xfId="0" applyFont="1"/>
    <xf numFmtId="0" fontId="0" fillId="0" borderId="63" xfId="0" applyBorder="1" applyAlignment="1">
      <alignment horizontal="center" vertical="center"/>
    </xf>
    <xf numFmtId="0" fontId="0" fillId="0" borderId="64" xfId="0" applyBorder="1" applyAlignment="1">
      <alignment horizontal="center" vertical="center"/>
    </xf>
    <xf numFmtId="0" fontId="11" fillId="0" borderId="0" xfId="0" applyFont="1" applyAlignment="1">
      <alignment vertical="center"/>
    </xf>
    <xf numFmtId="0" fontId="14" fillId="0" borderId="0" xfId="0" applyFont="1" applyAlignment="1">
      <alignment vertical="center"/>
    </xf>
    <xf numFmtId="0" fontId="0" fillId="0" borderId="65" xfId="0" applyBorder="1" applyAlignment="1">
      <alignment horizontal="center" vertical="center"/>
    </xf>
    <xf numFmtId="0" fontId="0" fillId="0" borderId="62" xfId="0" applyBorder="1" applyAlignment="1">
      <alignment horizontal="center" vertical="center"/>
    </xf>
    <xf numFmtId="0" fontId="16" fillId="2" borderId="0" xfId="0" applyFont="1" applyFill="1" applyAlignment="1">
      <alignment horizontal="left" vertical="center" wrapText="1"/>
    </xf>
    <xf numFmtId="38" fontId="0" fillId="0" borderId="68" xfId="1" applyFont="1" applyBorder="1" applyAlignment="1">
      <alignment vertical="center"/>
    </xf>
    <xf numFmtId="183" fontId="0" fillId="0" borderId="66" xfId="0" applyNumberFormat="1" applyBorder="1" applyAlignment="1">
      <alignment horizontal="center" vertical="center"/>
    </xf>
    <xf numFmtId="183" fontId="0" fillId="0" borderId="57" xfId="0" applyNumberFormat="1"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183" fontId="0" fillId="0" borderId="67" xfId="0" applyNumberFormat="1" applyBorder="1" applyAlignment="1">
      <alignment horizontal="center" vertical="center"/>
    </xf>
    <xf numFmtId="0" fontId="15" fillId="2" borderId="0" xfId="0" applyFont="1" applyFill="1" applyAlignment="1">
      <alignment horizontal="left" vertical="center" wrapText="1"/>
    </xf>
    <xf numFmtId="182" fontId="16" fillId="2" borderId="0" xfId="0" applyNumberFormat="1" applyFont="1" applyFill="1" applyAlignment="1">
      <alignment horizontal="right" vertical="center" wrapText="1"/>
    </xf>
    <xf numFmtId="38" fontId="19" fillId="0" borderId="59" xfId="0" applyNumberFormat="1" applyFont="1" applyBorder="1" applyAlignment="1">
      <alignment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181" fontId="14" fillId="0" borderId="0" xfId="1" applyNumberFormat="1" applyFont="1" applyBorder="1" applyAlignment="1">
      <alignment horizontal="center" vertical="center"/>
    </xf>
    <xf numFmtId="181" fontId="14" fillId="0" borderId="14" xfId="1" applyNumberFormat="1" applyFont="1" applyBorder="1" applyAlignment="1">
      <alignment horizontal="right" vertical="center"/>
    </xf>
    <xf numFmtId="38" fontId="0" fillId="0" borderId="0" xfId="0" applyNumberFormat="1" applyAlignment="1">
      <alignment vertical="center"/>
    </xf>
    <xf numFmtId="0" fontId="0" fillId="0" borderId="6" xfId="0" applyBorder="1" applyAlignment="1">
      <alignment horizontal="center" vertical="center" shrinkToFit="1"/>
    </xf>
    <xf numFmtId="0" fontId="20" fillId="0" borderId="10" xfId="0" applyFont="1" applyBorder="1" applyAlignment="1">
      <alignment vertical="center"/>
    </xf>
    <xf numFmtId="0" fontId="5" fillId="0" borderId="13" xfId="0" applyFont="1" applyBorder="1" applyAlignment="1">
      <alignment horizontal="center" vertical="center"/>
    </xf>
    <xf numFmtId="0" fontId="5" fillId="0" borderId="10" xfId="0" applyFont="1" applyBorder="1" applyAlignment="1">
      <alignment horizontal="left" vertical="center"/>
    </xf>
    <xf numFmtId="0" fontId="5" fillId="0" borderId="0" xfId="0" applyFont="1" applyAlignment="1">
      <alignment vertical="center"/>
    </xf>
    <xf numFmtId="0" fontId="0" fillId="0" borderId="57" xfId="0" applyBorder="1"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23" fillId="0" borderId="0" xfId="0" applyFont="1" applyAlignment="1">
      <alignment horizontal="right" vertical="top" wrapText="1"/>
    </xf>
    <xf numFmtId="0" fontId="0" fillId="0" borderId="101" xfId="0" applyBorder="1" applyAlignment="1">
      <alignment horizontal="center"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 xfId="0" applyBorder="1" applyAlignment="1">
      <alignment vertical="center"/>
    </xf>
    <xf numFmtId="0" fontId="0" fillId="3" borderId="13" xfId="0" applyFill="1" applyBorder="1" applyAlignment="1">
      <alignment vertical="center" shrinkToFit="1"/>
    </xf>
    <xf numFmtId="0" fontId="0" fillId="3" borderId="10" xfId="0" applyFill="1" applyBorder="1" applyAlignment="1">
      <alignment vertical="center" shrinkToFit="1"/>
    </xf>
    <xf numFmtId="20" fontId="0" fillId="3" borderId="10" xfId="0" applyNumberFormat="1" applyFill="1" applyBorder="1" applyAlignment="1">
      <alignment horizontal="center" vertical="center" shrinkToFit="1"/>
    </xf>
    <xf numFmtId="20" fontId="0" fillId="3" borderId="11" xfId="0" applyNumberFormat="1" applyFill="1" applyBorder="1" applyAlignment="1">
      <alignment horizontal="center" vertical="center" shrinkToFit="1"/>
    </xf>
    <xf numFmtId="0" fontId="0" fillId="0" borderId="24" xfId="0" applyBorder="1" applyAlignment="1">
      <alignment horizontal="center" vertical="center" shrinkToFit="1"/>
    </xf>
    <xf numFmtId="0" fontId="0" fillId="0" borderId="90" xfId="0" applyBorder="1" applyAlignment="1">
      <alignment horizontal="left" vertical="center"/>
    </xf>
    <xf numFmtId="0" fontId="0" fillId="0" borderId="92" xfId="0" applyBorder="1" applyAlignment="1">
      <alignment horizontal="left" vertical="center"/>
    </xf>
    <xf numFmtId="0" fontId="0" fillId="0" borderId="92" xfId="0" applyBorder="1" applyAlignment="1">
      <alignment vertical="center"/>
    </xf>
    <xf numFmtId="0" fontId="0" fillId="0" borderId="92" xfId="0" applyBorder="1" applyAlignment="1">
      <alignment horizontal="center" vertical="center"/>
    </xf>
    <xf numFmtId="0" fontId="27" fillId="0" borderId="0" xfId="3" applyFont="1">
      <alignment vertical="center"/>
    </xf>
    <xf numFmtId="0" fontId="27" fillId="0" borderId="72" xfId="3" applyFont="1" applyBorder="1" applyAlignment="1">
      <alignment horizontal="right" vertical="center"/>
    </xf>
    <xf numFmtId="0" fontId="27" fillId="0" borderId="72" xfId="3" applyFont="1" applyBorder="1">
      <alignment vertical="center"/>
    </xf>
    <xf numFmtId="0" fontId="27" fillId="0" borderId="77" xfId="3" applyFont="1" applyBorder="1">
      <alignment vertical="center"/>
    </xf>
    <xf numFmtId="0" fontId="27" fillId="0" borderId="16" xfId="3" applyFont="1" applyBorder="1">
      <alignment vertical="center"/>
    </xf>
    <xf numFmtId="0" fontId="27" fillId="0" borderId="17" xfId="3" applyFont="1" applyBorder="1">
      <alignment vertical="center"/>
    </xf>
    <xf numFmtId="0" fontId="27" fillId="0" borderId="81" xfId="3" applyFont="1" applyBorder="1">
      <alignment vertical="center"/>
    </xf>
    <xf numFmtId="0" fontId="27" fillId="0" borderId="4" xfId="3" applyFont="1" applyBorder="1">
      <alignment vertical="center"/>
    </xf>
    <xf numFmtId="0" fontId="27" fillId="0" borderId="0" xfId="3" applyFont="1" applyAlignment="1">
      <alignment horizontal="center" vertical="center"/>
    </xf>
    <xf numFmtId="0" fontId="27" fillId="0" borderId="91" xfId="3" applyFont="1" applyBorder="1">
      <alignment vertical="center"/>
    </xf>
    <xf numFmtId="0" fontId="27" fillId="0" borderId="92" xfId="3" applyFont="1" applyBorder="1">
      <alignment vertical="center"/>
    </xf>
    <xf numFmtId="0" fontId="27" fillId="0" borderId="93" xfId="3" applyFont="1" applyBorder="1">
      <alignment vertical="center"/>
    </xf>
    <xf numFmtId="0" fontId="27" fillId="0" borderId="81" xfId="3" applyFont="1" applyBorder="1" applyAlignment="1">
      <alignment horizontal="left" vertical="center"/>
    </xf>
    <xf numFmtId="0" fontId="34" fillId="0" borderId="12" xfId="3" applyFont="1" applyBorder="1" applyAlignment="1">
      <alignment horizontal="center" vertical="center" shrinkToFit="1"/>
    </xf>
    <xf numFmtId="0" fontId="27" fillId="0" borderId="8" xfId="3" applyFont="1" applyBorder="1" applyAlignment="1">
      <alignment horizontal="center" vertical="center" shrinkToFit="1"/>
    </xf>
    <xf numFmtId="0" fontId="34" fillId="0" borderId="92" xfId="3" applyFont="1" applyBorder="1" applyAlignment="1">
      <alignment vertical="center" shrinkToFit="1"/>
    </xf>
    <xf numFmtId="0" fontId="27" fillId="0" borderId="93" xfId="3" applyFont="1" applyBorder="1" applyAlignment="1">
      <alignment vertical="center" shrinkToFit="1"/>
    </xf>
    <xf numFmtId="0" fontId="27" fillId="0" borderId="0" xfId="3" applyFont="1" applyAlignment="1">
      <alignment horizontal="right"/>
    </xf>
    <xf numFmtId="0" fontId="27" fillId="0" borderId="0" xfId="3" applyFont="1" applyAlignment="1"/>
    <xf numFmtId="0" fontId="27" fillId="0" borderId="0" xfId="3" applyFont="1" applyAlignment="1">
      <alignment horizontal="left" vertical="center"/>
    </xf>
    <xf numFmtId="0" fontId="30" fillId="0" borderId="16" xfId="3" applyFont="1" applyBorder="1">
      <alignment vertical="center"/>
    </xf>
    <xf numFmtId="0" fontId="27" fillId="0" borderId="16" xfId="3" applyFont="1" applyBorder="1" applyAlignment="1">
      <alignment horizontal="center" vertical="center"/>
    </xf>
    <xf numFmtId="0" fontId="38" fillId="0" borderId="0" xfId="0" applyFont="1" applyAlignment="1">
      <alignment vertical="center"/>
    </xf>
    <xf numFmtId="0" fontId="4" fillId="0" borderId="0" xfId="0" applyFont="1" applyAlignment="1">
      <alignment vertical="center"/>
    </xf>
    <xf numFmtId="0" fontId="36" fillId="0" borderId="0" xfId="2" applyFont="1" applyAlignment="1">
      <alignment vertical="center"/>
    </xf>
    <xf numFmtId="49" fontId="4" fillId="0" borderId="0" xfId="0" applyNumberFormat="1" applyFont="1" applyAlignment="1">
      <alignment vertical="center"/>
    </xf>
    <xf numFmtId="0" fontId="39" fillId="0" borderId="4" xfId="0" applyFont="1" applyBorder="1" applyAlignment="1">
      <alignment vertical="center"/>
    </xf>
    <xf numFmtId="0" fontId="0" fillId="0" borderId="18" xfId="0" applyBorder="1" applyAlignment="1">
      <alignment horizontal="left" vertical="center" shrinkToFit="1"/>
    </xf>
    <xf numFmtId="0" fontId="0" fillId="0" borderId="12" xfId="0" applyBorder="1" applyAlignment="1">
      <alignment horizontal="left" vertical="center" shrinkToFit="1"/>
    </xf>
    <xf numFmtId="0" fontId="0" fillId="0" borderId="12" xfId="0" applyBorder="1" applyAlignment="1">
      <alignment vertical="center" shrinkToFit="1"/>
    </xf>
    <xf numFmtId="0" fontId="0" fillId="0" borderId="8" xfId="0" applyBorder="1" applyAlignment="1">
      <alignment vertical="center" shrinkToFit="1"/>
    </xf>
    <xf numFmtId="0" fontId="23" fillId="0" borderId="0" xfId="0" applyFont="1" applyAlignment="1">
      <alignment horizontal="left" vertical="center" wrapText="1"/>
    </xf>
    <xf numFmtId="0" fontId="0" fillId="0" borderId="14" xfId="0" applyBorder="1" applyAlignment="1">
      <alignment horizontal="left"/>
    </xf>
    <xf numFmtId="0" fontId="0" fillId="0" borderId="19" xfId="0" applyBorder="1" applyAlignment="1">
      <alignment horizontal="center" vertical="center"/>
    </xf>
    <xf numFmtId="0" fontId="0" fillId="0" borderId="21" xfId="0"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3" xfId="0" applyBorder="1" applyAlignment="1">
      <alignment horizontal="right" vertical="center"/>
    </xf>
    <xf numFmtId="0" fontId="0" fillId="0" borderId="10" xfId="0" applyBorder="1" applyAlignment="1">
      <alignment horizontal="right" vertical="center"/>
    </xf>
    <xf numFmtId="0" fontId="0" fillId="3" borderId="10" xfId="0" applyFill="1" applyBorder="1" applyAlignment="1">
      <alignment horizontal="left" vertical="center" shrinkToFit="1"/>
    </xf>
    <xf numFmtId="0" fontId="0" fillId="3" borderId="11" xfId="0" applyFill="1" applyBorder="1" applyAlignment="1">
      <alignment horizontal="left" vertical="center" shrinkToFit="1"/>
    </xf>
    <xf numFmtId="187" fontId="0" fillId="3" borderId="10" xfId="0" applyNumberFormat="1" applyFill="1" applyBorder="1" applyAlignment="1">
      <alignment horizontal="left" vertical="center" shrinkToFit="1"/>
    </xf>
    <xf numFmtId="187" fontId="0" fillId="3" borderId="11" xfId="0" applyNumberFormat="1" applyFill="1" applyBorder="1" applyAlignment="1">
      <alignment horizontal="lef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0" fillId="0" borderId="20" xfId="0" applyBorder="1" applyAlignment="1">
      <alignment horizontal="center" vertical="center"/>
    </xf>
    <xf numFmtId="0" fontId="0" fillId="0" borderId="23" xfId="0" applyBorder="1" applyAlignment="1">
      <alignment horizontal="center" vertical="center"/>
    </xf>
    <xf numFmtId="0" fontId="4" fillId="0" borderId="18" xfId="0" applyFont="1" applyBorder="1" applyAlignment="1">
      <alignment horizontal="left" vertical="center" wrapText="1"/>
    </xf>
    <xf numFmtId="0" fontId="0" fillId="0" borderId="12" xfId="0"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lignment horizontal="left" vertical="center" wrapText="1"/>
    </xf>
    <xf numFmtId="0" fontId="0" fillId="0" borderId="0" xfId="0" applyAlignment="1">
      <alignment horizontal="left" vertical="center" wrapText="1"/>
    </xf>
    <xf numFmtId="0" fontId="0" fillId="0" borderId="4" xfId="0" applyBorder="1" applyAlignment="1">
      <alignment horizontal="left" vertical="center" wrapText="1"/>
    </xf>
    <xf numFmtId="0" fontId="0" fillId="0" borderId="22"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184" fontId="0" fillId="0" borderId="13" xfId="0" applyNumberFormat="1" applyBorder="1" applyAlignment="1">
      <alignment vertical="center" shrinkToFit="1"/>
    </xf>
    <xf numFmtId="184" fontId="0" fillId="0" borderId="10" xfId="0" applyNumberFormat="1" applyBorder="1" applyAlignment="1">
      <alignment vertical="center" shrinkToFit="1"/>
    </xf>
    <xf numFmtId="184" fontId="0" fillId="0" borderId="7" xfId="0" applyNumberFormat="1" applyBorder="1" applyAlignment="1">
      <alignment vertical="center" shrinkToFit="1"/>
    </xf>
    <xf numFmtId="0" fontId="0" fillId="3" borderId="13" xfId="0" applyFill="1" applyBorder="1" applyAlignment="1">
      <alignment horizontal="center" vertical="center" shrinkToFit="1"/>
    </xf>
    <xf numFmtId="0" fontId="0" fillId="3" borderId="11" xfId="0" applyFill="1" applyBorder="1" applyAlignment="1">
      <alignment horizontal="center" vertical="center" shrinkToFit="1"/>
    </xf>
    <xf numFmtId="0" fontId="21" fillId="0" borderId="10" xfId="0" applyFont="1" applyBorder="1" applyAlignment="1">
      <alignment horizontal="left" vertical="center" wrapText="1"/>
    </xf>
    <xf numFmtId="0" fontId="21" fillId="0" borderId="11" xfId="0" applyFont="1" applyBorder="1" applyAlignment="1">
      <alignment horizontal="left" vertical="center" wrapText="1"/>
    </xf>
    <xf numFmtId="181" fontId="11" fillId="0" borderId="13" xfId="1" applyNumberFormat="1" applyFont="1" applyBorder="1" applyAlignment="1">
      <alignment horizontal="right" vertical="center" shrinkToFit="1"/>
    </xf>
    <xf numFmtId="181" fontId="11" fillId="0" borderId="10" xfId="1" applyNumberFormat="1" applyFont="1" applyBorder="1" applyAlignment="1">
      <alignment horizontal="right" vertical="center" shrinkToFit="1"/>
    </xf>
    <xf numFmtId="0" fontId="24" fillId="0" borderId="18" xfId="0" applyFont="1" applyBorder="1" applyAlignment="1">
      <alignment horizontal="left" vertical="center" wrapText="1"/>
    </xf>
    <xf numFmtId="0" fontId="24" fillId="0" borderId="12" xfId="0" applyFont="1" applyBorder="1" applyAlignment="1">
      <alignment horizontal="left" vertical="center" wrapText="1"/>
    </xf>
    <xf numFmtId="0" fontId="24" fillId="0" borderId="8" xfId="0" applyFont="1" applyBorder="1" applyAlignment="1">
      <alignment horizontal="left" vertical="center" wrapText="1"/>
    </xf>
    <xf numFmtId="0" fontId="24" fillId="0" borderId="15" xfId="0" applyFont="1" applyBorder="1" applyAlignment="1">
      <alignment horizontal="left" vertical="center" wrapText="1"/>
    </xf>
    <xf numFmtId="0" fontId="24" fillId="0" borderId="0" xfId="0" applyFont="1" applyAlignment="1">
      <alignment horizontal="left" vertical="center" wrapText="1"/>
    </xf>
    <xf numFmtId="0" fontId="24" fillId="0" borderId="4" xfId="0" applyFont="1" applyBorder="1" applyAlignment="1">
      <alignment horizontal="left" vertical="center" wrapText="1"/>
    </xf>
    <xf numFmtId="181" fontId="11" fillId="0" borderId="13" xfId="1" applyNumberFormat="1" applyFont="1" applyBorder="1" applyAlignment="1">
      <alignment horizontal="right" vertical="center"/>
    </xf>
    <xf numFmtId="181" fontId="11" fillId="0" borderId="10" xfId="1" applyNumberFormat="1" applyFont="1" applyBorder="1" applyAlignment="1">
      <alignment horizontal="right" vertical="center"/>
    </xf>
    <xf numFmtId="185" fontId="25" fillId="0" borderId="10" xfId="0" applyNumberFormat="1" applyFont="1" applyBorder="1" applyAlignment="1">
      <alignment horizontal="left" vertical="center" wrapText="1"/>
    </xf>
    <xf numFmtId="185" fontId="25" fillId="0" borderId="11" xfId="0" applyNumberFormat="1" applyFont="1" applyBorder="1" applyAlignment="1">
      <alignment horizontal="left" vertical="center" wrapText="1"/>
    </xf>
    <xf numFmtId="186" fontId="0" fillId="0" borderId="13" xfId="0" applyNumberFormat="1" applyBorder="1" applyAlignment="1">
      <alignment horizontal="center" vertical="center"/>
    </xf>
    <xf numFmtId="186" fontId="0" fillId="0" borderId="10" xfId="0" applyNumberFormat="1" applyBorder="1" applyAlignment="1">
      <alignment horizontal="center" vertical="center"/>
    </xf>
    <xf numFmtId="0" fontId="0" fillId="0" borderId="13" xfId="0" applyBorder="1" applyAlignment="1">
      <alignment vertical="center"/>
    </xf>
    <xf numFmtId="0" fontId="0" fillId="0" borderId="7" xfId="0" applyBorder="1" applyAlignment="1">
      <alignment vertical="center"/>
    </xf>
    <xf numFmtId="0" fontId="0" fillId="0" borderId="13" xfId="0" applyBorder="1" applyAlignment="1">
      <alignment horizontal="left" vertical="center" shrinkToFit="1"/>
    </xf>
    <xf numFmtId="0" fontId="0" fillId="0" borderId="7" xfId="0" applyBorder="1" applyAlignment="1">
      <alignment horizontal="left" vertical="center" shrinkToFit="1"/>
    </xf>
    <xf numFmtId="14" fontId="0" fillId="3" borderId="92" xfId="0" applyNumberFormat="1" applyFill="1" applyBorder="1" applyAlignment="1">
      <alignment horizontal="left" vertical="center" shrinkToFit="1"/>
    </xf>
    <xf numFmtId="14" fontId="0" fillId="3" borderId="93" xfId="0" applyNumberFormat="1" applyFill="1" applyBorder="1" applyAlignment="1">
      <alignment horizontal="left" vertical="center" shrinkToFit="1"/>
    </xf>
    <xf numFmtId="49" fontId="0" fillId="3" borderId="13" xfId="0" applyNumberFormat="1" applyFill="1" applyBorder="1" applyAlignment="1">
      <alignment horizontal="center" vertical="center" shrinkToFit="1"/>
    </xf>
    <xf numFmtId="49" fontId="0" fillId="3" borderId="10" xfId="0" applyNumberFormat="1" applyFill="1" applyBorder="1" applyAlignment="1">
      <alignment horizontal="center" vertical="center" shrinkToFit="1"/>
    </xf>
    <xf numFmtId="49" fontId="0" fillId="3" borderId="11" xfId="0" applyNumberFormat="1" applyFill="1" applyBorder="1" applyAlignment="1">
      <alignment horizontal="center" vertical="center" shrinkToFit="1"/>
    </xf>
    <xf numFmtId="0" fontId="9" fillId="3" borderId="13" xfId="0" applyFont="1" applyFill="1" applyBorder="1" applyAlignment="1">
      <alignment horizontal="center" vertical="center" shrinkToFit="1"/>
    </xf>
    <xf numFmtId="0" fontId="9" fillId="3" borderId="10" xfId="0" applyFont="1" applyFill="1" applyBorder="1" applyAlignment="1">
      <alignment horizontal="center" vertical="center" shrinkToFit="1"/>
    </xf>
    <xf numFmtId="0" fontId="9" fillId="3" borderId="11" xfId="0" applyFont="1" applyFill="1" applyBorder="1" applyAlignment="1">
      <alignment horizontal="center" vertical="center" shrinkToFit="1"/>
    </xf>
    <xf numFmtId="184" fontId="0" fillId="0" borderId="2" xfId="0" applyNumberFormat="1" applyBorder="1" applyAlignment="1">
      <alignment horizontal="left" vertical="center" shrinkToFit="1"/>
    </xf>
    <xf numFmtId="0" fontId="0" fillId="3" borderId="13" xfId="0" applyFill="1" applyBorder="1" applyAlignment="1">
      <alignment vertical="center" shrinkToFit="1"/>
    </xf>
    <xf numFmtId="0" fontId="0" fillId="3" borderId="10" xfId="0" applyFill="1" applyBorder="1" applyAlignment="1">
      <alignment vertical="center" shrinkToFit="1"/>
    </xf>
    <xf numFmtId="49" fontId="0" fillId="3" borderId="7" xfId="0" applyNumberFormat="1" applyFill="1" applyBorder="1" applyAlignment="1">
      <alignment horizontal="center" vertical="center" shrinkToFit="1"/>
    </xf>
    <xf numFmtId="0" fontId="0" fillId="3" borderId="13" xfId="0" applyFill="1" applyBorder="1" applyAlignment="1">
      <alignment horizontal="left" vertical="center" indent="1" shrinkToFit="1"/>
    </xf>
    <xf numFmtId="0" fontId="0" fillId="3" borderId="10" xfId="0" applyFill="1" applyBorder="1" applyAlignment="1">
      <alignment horizontal="left" vertical="center" indent="1" shrinkToFit="1"/>
    </xf>
    <xf numFmtId="0" fontId="0" fillId="3" borderId="11" xfId="0" applyFill="1" applyBorder="1" applyAlignment="1">
      <alignment horizontal="left" vertical="center" indent="1" shrinkToFit="1"/>
    </xf>
    <xf numFmtId="0" fontId="0" fillId="3" borderId="11" xfId="0" applyFill="1" applyBorder="1" applyAlignment="1">
      <alignment vertical="center" shrinkToFit="1"/>
    </xf>
    <xf numFmtId="0" fontId="10" fillId="3" borderId="13" xfId="2" applyFill="1" applyBorder="1" applyAlignment="1">
      <alignment vertical="center" shrinkToFit="1"/>
    </xf>
    <xf numFmtId="0" fontId="0" fillId="0" borderId="7" xfId="0" applyBorder="1" applyAlignment="1">
      <alignment vertical="center" shrinkToFit="1"/>
    </xf>
    <xf numFmtId="0" fontId="0" fillId="0" borderId="13" xfId="0" applyBorder="1" applyAlignment="1">
      <alignment horizontal="left" vertical="center"/>
    </xf>
    <xf numFmtId="0" fontId="0" fillId="0" borderId="7" xfId="0" applyBorder="1" applyAlignment="1">
      <alignment horizontal="left" vertical="center"/>
    </xf>
    <xf numFmtId="0" fontId="0" fillId="3" borderId="13" xfId="2" applyFont="1" applyFill="1" applyBorder="1" applyAlignment="1">
      <alignment vertical="center" shrinkToFit="1"/>
    </xf>
    <xf numFmtId="0" fontId="8" fillId="0" borderId="10" xfId="0" applyFont="1" applyBorder="1" applyAlignment="1">
      <alignment vertical="center" shrinkToFit="1"/>
    </xf>
    <xf numFmtId="0" fontId="8" fillId="0" borderId="11" xfId="0" applyFont="1" applyBorder="1" applyAlignment="1">
      <alignment vertical="center" shrinkToFit="1"/>
    </xf>
    <xf numFmtId="0" fontId="7" fillId="3" borderId="13" xfId="0" applyFont="1" applyFill="1" applyBorder="1" applyAlignment="1">
      <alignment horizontal="center" vertical="center" shrinkToFit="1"/>
    </xf>
    <xf numFmtId="0" fontId="7" fillId="3" borderId="10" xfId="0" applyFont="1" applyFill="1" applyBorder="1" applyAlignment="1">
      <alignment horizontal="center" vertical="center" shrinkToFit="1"/>
    </xf>
    <xf numFmtId="0" fontId="11" fillId="3" borderId="10" xfId="0" applyFont="1" applyFill="1" applyBorder="1" applyAlignment="1">
      <alignment horizontal="center" vertical="center" shrinkToFit="1"/>
    </xf>
    <xf numFmtId="0" fontId="11" fillId="3" borderId="11" xfId="0" applyFont="1" applyFill="1" applyBorder="1" applyAlignment="1">
      <alignment horizontal="center" vertical="center" shrinkToFit="1"/>
    </xf>
    <xf numFmtId="14" fontId="6" fillId="3" borderId="96" xfId="0" applyNumberFormat="1" applyFont="1" applyFill="1" applyBorder="1" applyAlignment="1">
      <alignment horizontal="center" shrinkToFit="1"/>
    </xf>
    <xf numFmtId="14" fontId="6" fillId="3" borderId="97" xfId="0" applyNumberFormat="1" applyFont="1" applyFill="1" applyBorder="1" applyAlignment="1">
      <alignment horizontal="center" shrinkToFit="1"/>
    </xf>
    <xf numFmtId="0" fontId="6" fillId="0" borderId="14" xfId="0" applyFont="1" applyBorder="1" applyAlignment="1">
      <alignment horizontal="center" vertical="center"/>
    </xf>
    <xf numFmtId="180" fontId="12" fillId="3" borderId="65" xfId="0" applyNumberFormat="1" applyFont="1" applyFill="1" applyBorder="1" applyAlignment="1">
      <alignment horizontal="center" vertical="center" shrinkToFit="1"/>
    </xf>
    <xf numFmtId="180" fontId="12" fillId="3" borderId="98" xfId="0" applyNumberFormat="1" applyFont="1" applyFill="1" applyBorder="1" applyAlignment="1">
      <alignment horizontal="center" vertical="center" shrinkToFit="1"/>
    </xf>
    <xf numFmtId="180" fontId="12" fillId="0" borderId="98" xfId="0" applyNumberFormat="1" applyFont="1" applyBorder="1" applyAlignment="1">
      <alignment horizontal="left" vertical="center" shrinkToFit="1"/>
    </xf>
    <xf numFmtId="180" fontId="12" fillId="0" borderId="99" xfId="0" applyNumberFormat="1" applyFont="1" applyBorder="1" applyAlignment="1">
      <alignment horizontal="left" vertical="center" shrinkToFit="1"/>
    </xf>
    <xf numFmtId="0" fontId="4" fillId="0" borderId="12" xfId="0" applyFont="1" applyBorder="1" applyAlignment="1">
      <alignment horizontal="left" vertical="center" wrapText="1"/>
    </xf>
    <xf numFmtId="0" fontId="4" fillId="0" borderId="8" xfId="0" applyFont="1" applyBorder="1" applyAlignment="1">
      <alignment horizontal="left" vertical="center" wrapText="1"/>
    </xf>
    <xf numFmtId="0" fontId="4" fillId="0" borderId="15"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22" xfId="0" applyFont="1" applyBorder="1" applyAlignment="1">
      <alignment horizontal="left" vertical="center" wrapText="1"/>
    </xf>
    <xf numFmtId="0" fontId="4" fillId="0" borderId="14" xfId="0" applyFont="1" applyBorder="1" applyAlignment="1">
      <alignment horizontal="left" vertical="center" wrapText="1"/>
    </xf>
    <xf numFmtId="0" fontId="4" fillId="0" borderId="9" xfId="0" applyFont="1" applyBorder="1" applyAlignment="1">
      <alignment horizontal="left" vertical="center" wrapText="1"/>
    </xf>
    <xf numFmtId="0" fontId="4" fillId="0" borderId="0" xfId="0" applyFont="1" applyAlignment="1">
      <alignment vertical="center" wrapText="1"/>
    </xf>
    <xf numFmtId="0" fontId="0" fillId="0" borderId="0" xfId="0" applyAlignment="1">
      <alignment vertical="center" wrapText="1"/>
    </xf>
    <xf numFmtId="0" fontId="4" fillId="0" borderId="0" xfId="0" applyFont="1" applyAlignment="1">
      <alignment horizontal="right" vertical="center"/>
    </xf>
    <xf numFmtId="0" fontId="0" fillId="0" borderId="28" xfId="0" applyBorder="1" applyAlignment="1">
      <alignment vertical="center"/>
    </xf>
    <xf numFmtId="0" fontId="0" fillId="0" borderId="29" xfId="0"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0" fillId="0" borderId="45" xfId="0"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52" xfId="0" applyBorder="1" applyAlignment="1">
      <alignment horizontal="center" vertical="center"/>
    </xf>
    <xf numFmtId="0" fontId="0" fillId="0" borderId="43"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44" xfId="0" applyBorder="1" applyAlignment="1">
      <alignment horizontal="center" vertical="center"/>
    </xf>
    <xf numFmtId="0" fontId="0" fillId="0" borderId="55" xfId="0" applyBorder="1" applyAlignment="1">
      <alignment horizontal="center" vertical="center"/>
    </xf>
    <xf numFmtId="0" fontId="0" fillId="0" borderId="25" xfId="0" applyBorder="1" applyAlignment="1">
      <alignment vertical="center"/>
    </xf>
    <xf numFmtId="0" fontId="0" fillId="0" borderId="26" xfId="0" applyBorder="1" applyAlignment="1">
      <alignment vertical="center"/>
    </xf>
    <xf numFmtId="0" fontId="0" fillId="0" borderId="26" xfId="0" applyBorder="1" applyAlignment="1">
      <alignment horizontal="center" vertical="center"/>
    </xf>
    <xf numFmtId="0" fontId="0" fillId="0" borderId="5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45" xfId="0" applyBorder="1" applyAlignment="1">
      <alignment horizontal="center" vertical="center"/>
    </xf>
    <xf numFmtId="0" fontId="0" fillId="0" borderId="25" xfId="0"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0" fillId="0" borderId="57" xfId="0" applyBorder="1" applyAlignment="1">
      <alignment horizontal="center" vertical="center"/>
    </xf>
    <xf numFmtId="0" fontId="0" fillId="0" borderId="32" xfId="0" applyBorder="1" applyAlignment="1">
      <alignment horizontal="center" vertical="center"/>
    </xf>
    <xf numFmtId="0" fontId="0" fillId="0" borderId="58" xfId="0" applyBorder="1" applyAlignment="1">
      <alignment horizontal="center" vertical="center"/>
    </xf>
    <xf numFmtId="0" fontId="18" fillId="0" borderId="0" xfId="0" applyFont="1" applyAlignment="1">
      <alignment horizontal="center" vertical="center"/>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27" fillId="0" borderId="2" xfId="3" applyFont="1" applyBorder="1" applyAlignment="1">
      <alignment horizontal="center" vertical="center" wrapText="1"/>
    </xf>
    <xf numFmtId="0" fontId="27" fillId="0" borderId="75" xfId="3" applyFont="1" applyBorder="1" applyAlignment="1">
      <alignment horizontal="center" vertical="center"/>
    </xf>
    <xf numFmtId="0" fontId="27" fillId="0" borderId="2" xfId="3" applyFont="1" applyBorder="1" applyAlignment="1">
      <alignment horizontal="center" vertical="center"/>
    </xf>
    <xf numFmtId="0" fontId="27" fillId="0" borderId="76" xfId="3" applyFont="1" applyBorder="1" applyAlignment="1">
      <alignment horizontal="center" vertical="center"/>
    </xf>
    <xf numFmtId="0" fontId="27" fillId="0" borderId="73" xfId="3" applyFont="1" applyBorder="1" applyAlignment="1">
      <alignment horizontal="left" vertical="center"/>
    </xf>
    <xf numFmtId="0" fontId="27" fillId="0" borderId="74" xfId="3" applyFont="1" applyBorder="1" applyAlignment="1">
      <alignment horizontal="left" vertical="center"/>
    </xf>
    <xf numFmtId="0" fontId="27" fillId="0" borderId="22" xfId="3" applyFont="1" applyBorder="1" applyAlignment="1">
      <alignment horizontal="left" vertical="center"/>
    </xf>
    <xf numFmtId="0" fontId="27" fillId="0" borderId="78" xfId="3" applyFont="1" applyBorder="1" applyAlignment="1">
      <alignment horizontal="left" vertical="center"/>
    </xf>
    <xf numFmtId="0" fontId="27" fillId="0" borderId="82" xfId="3" applyFont="1" applyBorder="1" applyAlignment="1">
      <alignment horizontal="left" vertical="center"/>
    </xf>
    <xf numFmtId="0" fontId="27" fillId="0" borderId="79" xfId="3" applyFont="1" applyBorder="1" applyAlignment="1">
      <alignment horizontal="center" vertical="center" wrapText="1"/>
    </xf>
    <xf numFmtId="0" fontId="27" fillId="0" borderId="83" xfId="3" applyFont="1" applyBorder="1" applyAlignment="1">
      <alignment horizontal="center" vertical="center"/>
    </xf>
    <xf numFmtId="0" fontId="27" fillId="0" borderId="64" xfId="3" applyFont="1" applyBorder="1" applyAlignment="1">
      <alignment horizontal="distributed" vertical="distributed"/>
    </xf>
    <xf numFmtId="0" fontId="27" fillId="0" borderId="80" xfId="3" applyFont="1" applyBorder="1" applyAlignment="1">
      <alignment horizontal="distributed" vertical="distributed"/>
    </xf>
    <xf numFmtId="0" fontId="27" fillId="0" borderId="75" xfId="3" applyFont="1" applyBorder="1" applyAlignment="1">
      <alignment horizontal="distributed" vertical="distributed"/>
    </xf>
    <xf numFmtId="0" fontId="27" fillId="0" borderId="84" xfId="3" applyFont="1" applyBorder="1" applyAlignment="1">
      <alignment horizontal="distributed" vertical="distributed"/>
    </xf>
    <xf numFmtId="0" fontId="30" fillId="0" borderId="6" xfId="3" applyFont="1" applyBorder="1" applyAlignment="1">
      <alignment horizontal="center" vertical="center"/>
    </xf>
    <xf numFmtId="0" fontId="30" fillId="0" borderId="2" xfId="3" applyFont="1" applyBorder="1" applyAlignment="1">
      <alignment horizontal="center" vertical="center"/>
    </xf>
    <xf numFmtId="0" fontId="34" fillId="0" borderId="92" xfId="3" applyFont="1" applyBorder="1" applyAlignment="1">
      <alignment horizontal="center" vertical="center" shrinkToFit="1"/>
    </xf>
    <xf numFmtId="0" fontId="34" fillId="0" borderId="90" xfId="3" applyFont="1" applyBorder="1" applyAlignment="1">
      <alignment horizontal="center" vertical="center" shrinkToFit="1"/>
    </xf>
    <xf numFmtId="0" fontId="28" fillId="0" borderId="20" xfId="3" applyFont="1" applyBorder="1" applyAlignment="1">
      <alignment horizontal="distributed" vertical="center" indent="9"/>
    </xf>
    <xf numFmtId="0" fontId="27" fillId="0" borderId="85" xfId="3" applyFont="1" applyBorder="1" applyAlignment="1">
      <alignment horizontal="distributed" vertical="center" indent="9"/>
    </xf>
    <xf numFmtId="0" fontId="27" fillId="0" borderId="86" xfId="3" applyFont="1" applyBorder="1" applyAlignment="1">
      <alignment horizontal="distributed" vertical="center" indent="9"/>
    </xf>
    <xf numFmtId="0" fontId="27" fillId="0" borderId="87" xfId="3" applyFont="1" applyBorder="1" applyAlignment="1">
      <alignment horizontal="distributed" vertical="center" indent="9"/>
    </xf>
    <xf numFmtId="0" fontId="27" fillId="0" borderId="81" xfId="3" applyFont="1" applyBorder="1" applyAlignment="1">
      <alignment horizontal="center" vertical="center" shrinkToFit="1"/>
    </xf>
    <xf numFmtId="0" fontId="27" fillId="0" borderId="0" xfId="3" applyFont="1" applyAlignment="1">
      <alignment horizontal="center" vertical="center" shrinkToFit="1"/>
    </xf>
    <xf numFmtId="0" fontId="27" fillId="0" borderId="72" xfId="3" applyFont="1" applyBorder="1" applyAlignment="1">
      <alignment horizontal="center" vertical="center"/>
    </xf>
    <xf numFmtId="0" fontId="27" fillId="0" borderId="85" xfId="3" applyFont="1" applyBorder="1" applyAlignment="1">
      <alignment horizontal="center" vertical="center"/>
    </xf>
    <xf numFmtId="0" fontId="27" fillId="0" borderId="15" xfId="3" applyFont="1" applyBorder="1" applyAlignment="1">
      <alignment horizontal="center" vertical="center"/>
    </xf>
    <xf numFmtId="0" fontId="30" fillId="0" borderId="0" xfId="3" applyFont="1" applyAlignment="1">
      <alignment horizontal="left" vertical="center" shrinkToFit="1"/>
    </xf>
    <xf numFmtId="0" fontId="32" fillId="0" borderId="88" xfId="3" applyFont="1" applyBorder="1" applyAlignment="1">
      <alignment horizontal="left" vertical="center" wrapText="1"/>
    </xf>
    <xf numFmtId="0" fontId="32" fillId="0" borderId="89" xfId="3" applyFont="1" applyBorder="1" applyAlignment="1">
      <alignment horizontal="left" vertical="center" wrapText="1"/>
    </xf>
    <xf numFmtId="0" fontId="32" fillId="0" borderId="90" xfId="3" applyFont="1" applyBorder="1" applyAlignment="1">
      <alignment horizontal="left" vertical="center" wrapText="1"/>
    </xf>
    <xf numFmtId="0" fontId="32" fillId="0" borderId="7" xfId="3" applyFont="1" applyBorder="1" applyAlignment="1">
      <alignment horizontal="left" vertical="center" wrapText="1"/>
    </xf>
    <xf numFmtId="0" fontId="32" fillId="0" borderId="2" xfId="3" applyFont="1" applyBorder="1" applyAlignment="1">
      <alignment horizontal="left" vertical="center" wrapText="1"/>
    </xf>
    <xf numFmtId="0" fontId="32" fillId="0" borderId="13" xfId="3" applyFont="1" applyBorder="1" applyAlignment="1">
      <alignment horizontal="left" vertical="center" wrapText="1"/>
    </xf>
    <xf numFmtId="0" fontId="33" fillId="0" borderId="2" xfId="3" applyFont="1" applyBorder="1" applyAlignment="1">
      <alignment horizontal="center" vertical="center" shrinkToFit="1"/>
    </xf>
    <xf numFmtId="0" fontId="33" fillId="0" borderId="94" xfId="3" applyFont="1" applyBorder="1" applyAlignment="1">
      <alignment horizontal="center" vertical="center" shrinkToFit="1"/>
    </xf>
    <xf numFmtId="0" fontId="30" fillId="0" borderId="82" xfId="3" applyFont="1" applyBorder="1" applyAlignment="1">
      <alignment horizontal="center" vertical="center"/>
    </xf>
    <xf numFmtId="0" fontId="30" fillId="0" borderId="12" xfId="3" applyFont="1" applyBorder="1" applyAlignment="1">
      <alignment horizontal="center" vertical="center"/>
    </xf>
    <xf numFmtId="0" fontId="30" fillId="0" borderId="83" xfId="3" applyFont="1" applyBorder="1" applyAlignment="1">
      <alignment horizontal="center" vertical="center"/>
    </xf>
    <xf numFmtId="0" fontId="30" fillId="0" borderId="81" xfId="3" applyFont="1" applyBorder="1" applyAlignment="1">
      <alignment horizontal="center" vertical="center"/>
    </xf>
    <xf numFmtId="0" fontId="30" fillId="0" borderId="0" xfId="3" applyFont="1" applyAlignment="1">
      <alignment horizontal="center" vertical="center"/>
    </xf>
    <xf numFmtId="0" fontId="30" fillId="0" borderId="72" xfId="3" applyFont="1" applyBorder="1" applyAlignment="1">
      <alignment horizontal="center" vertical="center"/>
    </xf>
    <xf numFmtId="0" fontId="30" fillId="0" borderId="100" xfId="3" applyFont="1" applyBorder="1" applyAlignment="1">
      <alignment horizontal="center" vertical="center"/>
    </xf>
    <xf numFmtId="0" fontId="30" fillId="0" borderId="14" xfId="3" applyFont="1" applyBorder="1" applyAlignment="1">
      <alignment horizontal="center" vertical="center"/>
    </xf>
    <xf numFmtId="0" fontId="30" fillId="0" borderId="73" xfId="3" applyFont="1" applyBorder="1" applyAlignment="1">
      <alignment horizontal="center" vertical="center"/>
    </xf>
    <xf numFmtId="0" fontId="35" fillId="0" borderId="15" xfId="3" applyFont="1" applyBorder="1" applyAlignment="1">
      <alignment horizontal="left" vertical="center" shrinkToFit="1"/>
    </xf>
    <xf numFmtId="0" fontId="35" fillId="0" borderId="0" xfId="3" applyFont="1" applyAlignment="1">
      <alignment horizontal="left" vertical="center" shrinkToFit="1"/>
    </xf>
    <xf numFmtId="0" fontId="35" fillId="0" borderId="4" xfId="3" applyFont="1" applyBorder="1" applyAlignment="1">
      <alignment horizontal="left" vertical="center" shrinkToFit="1"/>
    </xf>
    <xf numFmtId="0" fontId="35" fillId="0" borderId="22" xfId="3" applyFont="1" applyBorder="1" applyAlignment="1">
      <alignment horizontal="left" vertical="center" shrinkToFit="1"/>
    </xf>
    <xf numFmtId="0" fontId="35" fillId="0" borderId="14" xfId="3" applyFont="1" applyBorder="1" applyAlignment="1">
      <alignment horizontal="left" vertical="center" shrinkToFit="1"/>
    </xf>
    <xf numFmtId="0" fontId="35" fillId="0" borderId="9" xfId="3" applyFont="1" applyBorder="1" applyAlignment="1">
      <alignment horizontal="left" vertical="center" shrinkToFit="1"/>
    </xf>
    <xf numFmtId="0" fontId="33" fillId="0" borderId="13" xfId="3" applyFont="1" applyBorder="1" applyAlignment="1">
      <alignment horizontal="center" vertical="center" shrinkToFit="1"/>
    </xf>
    <xf numFmtId="0" fontId="33" fillId="0" borderId="10" xfId="3" applyFont="1" applyBorder="1" applyAlignment="1">
      <alignment horizontal="center" vertical="center" shrinkToFit="1"/>
    </xf>
    <xf numFmtId="0" fontId="30" fillId="0" borderId="10" xfId="3" applyFont="1" applyBorder="1" applyAlignment="1">
      <alignment horizontal="center" shrinkToFit="1"/>
    </xf>
    <xf numFmtId="0" fontId="30" fillId="0" borderId="11" xfId="3" applyFont="1" applyBorder="1" applyAlignment="1">
      <alignment horizontal="center" shrinkToFit="1"/>
    </xf>
    <xf numFmtId="0" fontId="27" fillId="0" borderId="0" xfId="3" applyFont="1" applyAlignment="1">
      <alignment horizontal="center" vertical="center"/>
    </xf>
    <xf numFmtId="180" fontId="29" fillId="0" borderId="0" xfId="3" applyNumberFormat="1" applyFont="1" applyAlignment="1">
      <alignment horizontal="center" vertical="center" shrinkToFit="1"/>
    </xf>
    <xf numFmtId="180" fontId="34" fillId="0" borderId="18" xfId="3" applyNumberFormat="1" applyFont="1" applyBorder="1" applyAlignment="1">
      <alignment horizontal="center" vertical="center" shrinkToFit="1"/>
    </xf>
    <xf numFmtId="180" fontId="34" fillId="0" borderId="12" xfId="3" applyNumberFormat="1" applyFont="1" applyBorder="1" applyAlignment="1">
      <alignment horizontal="center" vertical="center" shrinkToFit="1"/>
    </xf>
    <xf numFmtId="0" fontId="33" fillId="0" borderId="11" xfId="3" applyFont="1" applyBorder="1" applyAlignment="1">
      <alignment horizontal="center" vertical="center" shrinkToFit="1"/>
    </xf>
    <xf numFmtId="0" fontId="30" fillId="0" borderId="95" xfId="3" applyFont="1" applyBorder="1" applyAlignment="1">
      <alignment horizontal="center" vertical="center"/>
    </xf>
    <xf numFmtId="0" fontId="30" fillId="0" borderId="75" xfId="3" applyFont="1" applyBorder="1" applyAlignment="1">
      <alignment horizontal="center" vertical="center"/>
    </xf>
    <xf numFmtId="0" fontId="27" fillId="0" borderId="75" xfId="3" applyFont="1" applyBorder="1" applyAlignment="1">
      <alignment horizontal="center" vertical="center" shrinkToFit="1"/>
    </xf>
    <xf numFmtId="0" fontId="27" fillId="0" borderId="84" xfId="3" applyFont="1" applyBorder="1" applyAlignment="1">
      <alignment horizontal="center" vertical="center" shrinkToFit="1"/>
    </xf>
    <xf numFmtId="0" fontId="27" fillId="0" borderId="16" xfId="3" applyFont="1" applyBorder="1" applyAlignment="1">
      <alignment horizontal="center" vertical="center"/>
    </xf>
    <xf numFmtId="0" fontId="30" fillId="0" borderId="72" xfId="3" applyFont="1" applyBorder="1" applyAlignment="1">
      <alignment horizontal="left" vertical="center" wrapText="1"/>
    </xf>
    <xf numFmtId="0" fontId="27" fillId="0" borderId="85" xfId="3" applyFont="1" applyBorder="1" applyAlignment="1">
      <alignment horizontal="left" vertical="center"/>
    </xf>
    <xf numFmtId="0" fontId="27" fillId="0" borderId="15" xfId="3" applyFont="1" applyBorder="1" applyAlignment="1">
      <alignment horizontal="left" vertical="center"/>
    </xf>
    <xf numFmtId="0" fontId="35" fillId="0" borderId="18" xfId="3" applyFont="1" applyBorder="1" applyAlignment="1">
      <alignment horizontal="left" vertical="center" shrinkToFit="1"/>
    </xf>
    <xf numFmtId="0" fontId="35" fillId="0" borderId="12" xfId="3" applyFont="1" applyBorder="1" applyAlignment="1">
      <alignment horizontal="left" vertical="center" shrinkToFit="1"/>
    </xf>
    <xf numFmtId="0" fontId="35" fillId="0" borderId="8" xfId="3" applyFont="1" applyBorder="1" applyAlignment="1">
      <alignment horizontal="left" vertical="center" shrinkToFit="1"/>
    </xf>
    <xf numFmtId="0" fontId="30" fillId="0" borderId="63" xfId="3" applyFont="1" applyBorder="1" applyAlignment="1">
      <alignment horizontal="center" vertical="center"/>
    </xf>
    <xf numFmtId="0" fontId="30" fillId="0" borderId="64" xfId="3" applyFont="1" applyBorder="1" applyAlignment="1">
      <alignment horizontal="center" vertical="center"/>
    </xf>
    <xf numFmtId="181" fontId="33" fillId="0" borderId="64" xfId="3" applyNumberFormat="1" applyFont="1" applyBorder="1" applyAlignment="1">
      <alignment horizontal="center" vertical="center" shrinkToFit="1"/>
    </xf>
    <xf numFmtId="181" fontId="33" fillId="0" borderId="80" xfId="3" applyNumberFormat="1" applyFont="1" applyBorder="1" applyAlignment="1">
      <alignment horizontal="center" vertical="center" shrinkToFit="1"/>
    </xf>
  </cellXfs>
  <cellStyles count="8">
    <cellStyle name="ハイパーリンク" xfId="2" builtinId="8"/>
    <cellStyle name="桁区切り" xfId="1" builtinId="6"/>
    <cellStyle name="桁区切り 2" xfId="5" xr:uid="{12B26544-E3D6-40D5-BEDC-90D09833FB3A}"/>
    <cellStyle name="桁区切り 3" xfId="7" xr:uid="{2DF9EC1C-F6F1-4E9C-88D6-888EBDD51902}"/>
    <cellStyle name="標準" xfId="0" builtinId="0"/>
    <cellStyle name="標準 2" xfId="3" xr:uid="{1B8A9B29-CD00-449C-A708-50DDEDDD3829}"/>
    <cellStyle name="標準 3" xfId="4" xr:uid="{D2122FC8-EFD3-49B8-A386-48F227F12048}"/>
    <cellStyle name="標準 4" xfId="6" xr:uid="{BD6F4F2B-36B4-4113-A10F-F1F8DBEE2D6E}"/>
  </cellStyles>
  <dxfs count="15">
    <dxf>
      <fill>
        <patternFill>
          <bgColor theme="0" tint="-0.24994659260841701"/>
        </patternFill>
      </fill>
    </dxf>
    <dxf>
      <fill>
        <patternFill>
          <bgColor theme="0" tint="-0.24994659260841701"/>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000"/>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FFFFE6"/>
      <color rgb="FFFFFFF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I14"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7" Type="http://schemas.openxmlformats.org/officeDocument/2006/relationships/image" Target="../media/image9.tmp"/><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22</xdr:row>
          <xdr:rowOff>0</xdr:rowOff>
        </xdr:from>
        <xdr:to>
          <xdr:col>2</xdr:col>
          <xdr:colOff>247650</xdr:colOff>
          <xdr:row>23</xdr:row>
          <xdr:rowOff>47625</xdr:rowOff>
        </xdr:to>
        <xdr:sp macro="" textlink="">
          <xdr:nvSpPr>
            <xdr:cNvPr id="260097" name="Check Box 1" hidden="1">
              <a:extLst>
                <a:ext uri="{63B3BB69-23CF-44E3-9099-C40C66FF867C}">
                  <a14:compatExt spid="_x0000_s260097"/>
                </a:ext>
                <a:ext uri="{FF2B5EF4-FFF2-40B4-BE49-F238E27FC236}">
                  <a16:creationId xmlns:a16="http://schemas.microsoft.com/office/drawing/2014/main" id="{00000000-0008-0000-0000-000001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22</xdr:row>
          <xdr:rowOff>0</xdr:rowOff>
        </xdr:from>
        <xdr:to>
          <xdr:col>3</xdr:col>
          <xdr:colOff>742950</xdr:colOff>
          <xdr:row>23</xdr:row>
          <xdr:rowOff>47625</xdr:rowOff>
        </xdr:to>
        <xdr:sp macro="" textlink="">
          <xdr:nvSpPr>
            <xdr:cNvPr id="260098" name="Check Box 2" hidden="1">
              <a:extLst>
                <a:ext uri="{63B3BB69-23CF-44E3-9099-C40C66FF867C}">
                  <a14:compatExt spid="_x0000_s260098"/>
                </a:ext>
                <a:ext uri="{FF2B5EF4-FFF2-40B4-BE49-F238E27FC236}">
                  <a16:creationId xmlns:a16="http://schemas.microsoft.com/office/drawing/2014/main" id="{00000000-0008-0000-0000-000002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381000</xdr:colOff>
          <xdr:row>23</xdr:row>
          <xdr:rowOff>47625</xdr:rowOff>
        </xdr:to>
        <xdr:sp macro="" textlink="">
          <xdr:nvSpPr>
            <xdr:cNvPr id="260099" name="Check Box 3" hidden="1">
              <a:extLst>
                <a:ext uri="{63B3BB69-23CF-44E3-9099-C40C66FF867C}">
                  <a14:compatExt spid="_x0000_s260099"/>
                </a:ext>
                <a:ext uri="{FF2B5EF4-FFF2-40B4-BE49-F238E27FC236}">
                  <a16:creationId xmlns:a16="http://schemas.microsoft.com/office/drawing/2014/main" id="{00000000-0008-0000-0000-000003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xdr:row>
          <xdr:rowOff>266700</xdr:rowOff>
        </xdr:from>
        <xdr:to>
          <xdr:col>2</xdr:col>
          <xdr:colOff>247650</xdr:colOff>
          <xdr:row>24</xdr:row>
          <xdr:rowOff>28575</xdr:rowOff>
        </xdr:to>
        <xdr:sp macro="" textlink="">
          <xdr:nvSpPr>
            <xdr:cNvPr id="260100" name="Check Box 4" hidden="1">
              <a:extLst>
                <a:ext uri="{63B3BB69-23CF-44E3-9099-C40C66FF867C}">
                  <a14:compatExt spid="_x0000_s260100"/>
                </a:ext>
                <a:ext uri="{FF2B5EF4-FFF2-40B4-BE49-F238E27FC236}">
                  <a16:creationId xmlns:a16="http://schemas.microsoft.com/office/drawing/2014/main" id="{00000000-0008-0000-0000-000004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266700</xdr:rowOff>
        </xdr:from>
        <xdr:to>
          <xdr:col>2</xdr:col>
          <xdr:colOff>247650</xdr:colOff>
          <xdr:row>25</xdr:row>
          <xdr:rowOff>28575</xdr:rowOff>
        </xdr:to>
        <xdr:sp macro="" textlink="">
          <xdr:nvSpPr>
            <xdr:cNvPr id="260101" name="Check Box 5" hidden="1">
              <a:extLst>
                <a:ext uri="{63B3BB69-23CF-44E3-9099-C40C66FF867C}">
                  <a14:compatExt spid="_x0000_s260101"/>
                </a:ext>
                <a:ext uri="{FF2B5EF4-FFF2-40B4-BE49-F238E27FC236}">
                  <a16:creationId xmlns:a16="http://schemas.microsoft.com/office/drawing/2014/main" id="{00000000-0008-0000-0000-000005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276225</xdr:rowOff>
        </xdr:from>
        <xdr:to>
          <xdr:col>1</xdr:col>
          <xdr:colOff>381000</xdr:colOff>
          <xdr:row>25</xdr:row>
          <xdr:rowOff>38100</xdr:rowOff>
        </xdr:to>
        <xdr:sp macro="" textlink="">
          <xdr:nvSpPr>
            <xdr:cNvPr id="260102" name="Check Box 6" hidden="1">
              <a:extLst>
                <a:ext uri="{63B3BB69-23CF-44E3-9099-C40C66FF867C}">
                  <a14:compatExt spid="_x0000_s260102"/>
                </a:ext>
                <a:ext uri="{FF2B5EF4-FFF2-40B4-BE49-F238E27FC236}">
                  <a16:creationId xmlns:a16="http://schemas.microsoft.com/office/drawing/2014/main" id="{00000000-0008-0000-0000-000006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xdr:row>
          <xdr:rowOff>266700</xdr:rowOff>
        </xdr:from>
        <xdr:to>
          <xdr:col>2</xdr:col>
          <xdr:colOff>247650</xdr:colOff>
          <xdr:row>26</xdr:row>
          <xdr:rowOff>28575</xdr:rowOff>
        </xdr:to>
        <xdr:sp macro="" textlink="">
          <xdr:nvSpPr>
            <xdr:cNvPr id="260105" name="Check Box 9" hidden="1">
              <a:extLst>
                <a:ext uri="{63B3BB69-23CF-44E3-9099-C40C66FF867C}">
                  <a14:compatExt spid="_x0000_s260105"/>
                </a:ext>
                <a:ext uri="{FF2B5EF4-FFF2-40B4-BE49-F238E27FC236}">
                  <a16:creationId xmlns:a16="http://schemas.microsoft.com/office/drawing/2014/main" id="{00000000-0008-0000-0000-000009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276225</xdr:rowOff>
        </xdr:from>
        <xdr:to>
          <xdr:col>1</xdr:col>
          <xdr:colOff>381000</xdr:colOff>
          <xdr:row>26</xdr:row>
          <xdr:rowOff>38100</xdr:rowOff>
        </xdr:to>
        <xdr:sp macro="" textlink="">
          <xdr:nvSpPr>
            <xdr:cNvPr id="260106" name="Check Box 10" hidden="1">
              <a:extLst>
                <a:ext uri="{63B3BB69-23CF-44E3-9099-C40C66FF867C}">
                  <a14:compatExt spid="_x0000_s260106"/>
                </a:ext>
                <a:ext uri="{FF2B5EF4-FFF2-40B4-BE49-F238E27FC236}">
                  <a16:creationId xmlns:a16="http://schemas.microsoft.com/office/drawing/2014/main" id="{00000000-0008-0000-0000-00000A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xdr:row>
          <xdr:rowOff>19050</xdr:rowOff>
        </xdr:from>
        <xdr:to>
          <xdr:col>2</xdr:col>
          <xdr:colOff>247650</xdr:colOff>
          <xdr:row>29</xdr:row>
          <xdr:rowOff>9525</xdr:rowOff>
        </xdr:to>
        <xdr:sp macro="" textlink="">
          <xdr:nvSpPr>
            <xdr:cNvPr id="260107" name="Check Box 11" hidden="1">
              <a:extLst>
                <a:ext uri="{63B3BB69-23CF-44E3-9099-C40C66FF867C}">
                  <a14:compatExt spid="_x0000_s260107"/>
                </a:ext>
                <a:ext uri="{FF2B5EF4-FFF2-40B4-BE49-F238E27FC236}">
                  <a16:creationId xmlns:a16="http://schemas.microsoft.com/office/drawing/2014/main" id="{00000000-0008-0000-0000-00000B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28</xdr:row>
          <xdr:rowOff>19050</xdr:rowOff>
        </xdr:from>
        <xdr:to>
          <xdr:col>1</xdr:col>
          <xdr:colOff>381000</xdr:colOff>
          <xdr:row>29</xdr:row>
          <xdr:rowOff>9525</xdr:rowOff>
        </xdr:to>
        <xdr:sp macro="" textlink="">
          <xdr:nvSpPr>
            <xdr:cNvPr id="260108" name="Check Box 12" hidden="1">
              <a:extLst>
                <a:ext uri="{63B3BB69-23CF-44E3-9099-C40C66FF867C}">
                  <a14:compatExt spid="_x0000_s260108"/>
                </a:ext>
                <a:ext uri="{FF2B5EF4-FFF2-40B4-BE49-F238E27FC236}">
                  <a16:creationId xmlns:a16="http://schemas.microsoft.com/office/drawing/2014/main" id="{00000000-0008-0000-0000-00000C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11</xdr:row>
          <xdr:rowOff>228600</xdr:rowOff>
        </xdr:from>
        <xdr:to>
          <xdr:col>2</xdr:col>
          <xdr:colOff>333375</xdr:colOff>
          <xdr:row>13</xdr:row>
          <xdr:rowOff>28575</xdr:rowOff>
        </xdr:to>
        <xdr:sp macro="" textlink="">
          <xdr:nvSpPr>
            <xdr:cNvPr id="260109" name="Check Box 13" hidden="1">
              <a:extLst>
                <a:ext uri="{63B3BB69-23CF-44E3-9099-C40C66FF867C}">
                  <a14:compatExt spid="_x0000_s260109"/>
                </a:ext>
                <a:ext uri="{FF2B5EF4-FFF2-40B4-BE49-F238E27FC236}">
                  <a16:creationId xmlns:a16="http://schemas.microsoft.com/office/drawing/2014/main" id="{00000000-0008-0000-0000-00000D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11</xdr:row>
          <xdr:rowOff>228600</xdr:rowOff>
        </xdr:from>
        <xdr:to>
          <xdr:col>1</xdr:col>
          <xdr:colOff>419100</xdr:colOff>
          <xdr:row>13</xdr:row>
          <xdr:rowOff>28575</xdr:rowOff>
        </xdr:to>
        <xdr:sp macro="" textlink="">
          <xdr:nvSpPr>
            <xdr:cNvPr id="260110" name="Check Box 14" hidden="1">
              <a:extLst>
                <a:ext uri="{63B3BB69-23CF-44E3-9099-C40C66FF867C}">
                  <a14:compatExt spid="_x0000_s260110"/>
                </a:ext>
                <a:ext uri="{FF2B5EF4-FFF2-40B4-BE49-F238E27FC236}">
                  <a16:creationId xmlns:a16="http://schemas.microsoft.com/office/drawing/2014/main" id="{00000000-0008-0000-0000-00000E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11</xdr:row>
          <xdr:rowOff>228600</xdr:rowOff>
        </xdr:from>
        <xdr:to>
          <xdr:col>4</xdr:col>
          <xdr:colOff>0</xdr:colOff>
          <xdr:row>13</xdr:row>
          <xdr:rowOff>28575</xdr:rowOff>
        </xdr:to>
        <xdr:sp macro="" textlink="">
          <xdr:nvSpPr>
            <xdr:cNvPr id="260111" name="Check Box 15" hidden="1">
              <a:extLst>
                <a:ext uri="{63B3BB69-23CF-44E3-9099-C40C66FF867C}">
                  <a14:compatExt spid="_x0000_s260111"/>
                </a:ext>
                <a:ext uri="{FF2B5EF4-FFF2-40B4-BE49-F238E27FC236}">
                  <a16:creationId xmlns:a16="http://schemas.microsoft.com/office/drawing/2014/main" id="{00000000-0008-0000-0000-00000F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304800</xdr:colOff>
      <xdr:row>12</xdr:row>
      <xdr:rowOff>47625</xdr:rowOff>
    </xdr:from>
    <xdr:to>
      <xdr:col>3</xdr:col>
      <xdr:colOff>542925</xdr:colOff>
      <xdr:row>12</xdr:row>
      <xdr:rowOff>228600</xdr:rowOff>
    </xdr:to>
    <xdr:pic>
      <xdr:nvPicPr>
        <xdr:cNvPr id="8" name="図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3100" y="4391025"/>
          <a:ext cx="10001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12</xdr:row>
      <xdr:rowOff>47625</xdr:rowOff>
    </xdr:from>
    <xdr:to>
      <xdr:col>5</xdr:col>
      <xdr:colOff>238125</xdr:colOff>
      <xdr:row>12</xdr:row>
      <xdr:rowOff>228600</xdr:rowOff>
    </xdr:to>
    <xdr:pic>
      <xdr:nvPicPr>
        <xdr:cNvPr id="10" name="図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62300" y="4391025"/>
          <a:ext cx="10001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161925</xdr:colOff>
          <xdr:row>26</xdr:row>
          <xdr:rowOff>266700</xdr:rowOff>
        </xdr:from>
        <xdr:to>
          <xdr:col>1</xdr:col>
          <xdr:colOff>381000</xdr:colOff>
          <xdr:row>28</xdr:row>
          <xdr:rowOff>28575</xdr:rowOff>
        </xdr:to>
        <xdr:sp macro="" textlink="">
          <xdr:nvSpPr>
            <xdr:cNvPr id="260121" name="Check Box 25" hidden="1">
              <a:extLst>
                <a:ext uri="{63B3BB69-23CF-44E3-9099-C40C66FF867C}">
                  <a14:compatExt spid="_x0000_s260121"/>
                </a:ext>
                <a:ext uri="{FF2B5EF4-FFF2-40B4-BE49-F238E27FC236}">
                  <a16:creationId xmlns:a16="http://schemas.microsoft.com/office/drawing/2014/main" id="{00000000-0008-0000-0000-000019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266700</xdr:rowOff>
        </xdr:from>
        <xdr:to>
          <xdr:col>3</xdr:col>
          <xdr:colOff>9525</xdr:colOff>
          <xdr:row>28</xdr:row>
          <xdr:rowOff>28575</xdr:rowOff>
        </xdr:to>
        <xdr:sp macro="" textlink="">
          <xdr:nvSpPr>
            <xdr:cNvPr id="260123" name="Check Box 27" hidden="1">
              <a:extLst>
                <a:ext uri="{63B3BB69-23CF-44E3-9099-C40C66FF867C}">
                  <a14:compatExt spid="_x0000_s260123"/>
                </a:ext>
                <a:ext uri="{FF2B5EF4-FFF2-40B4-BE49-F238E27FC236}">
                  <a16:creationId xmlns:a16="http://schemas.microsoft.com/office/drawing/2014/main" id="{00000000-0008-0000-0000-00001B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26</xdr:row>
          <xdr:rowOff>266700</xdr:rowOff>
        </xdr:from>
        <xdr:to>
          <xdr:col>4</xdr:col>
          <xdr:colOff>752475</xdr:colOff>
          <xdr:row>28</xdr:row>
          <xdr:rowOff>28575</xdr:rowOff>
        </xdr:to>
        <xdr:sp macro="" textlink="">
          <xdr:nvSpPr>
            <xdr:cNvPr id="260125" name="Check Box 29" hidden="1">
              <a:extLst>
                <a:ext uri="{63B3BB69-23CF-44E3-9099-C40C66FF867C}">
                  <a14:compatExt spid="_x0000_s260125"/>
                </a:ext>
                <a:ext uri="{FF2B5EF4-FFF2-40B4-BE49-F238E27FC236}">
                  <a16:creationId xmlns:a16="http://schemas.microsoft.com/office/drawing/2014/main" id="{00000000-0008-0000-0000-00001D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266700</xdr:rowOff>
        </xdr:from>
        <xdr:to>
          <xdr:col>1</xdr:col>
          <xdr:colOff>381000</xdr:colOff>
          <xdr:row>28</xdr:row>
          <xdr:rowOff>28575</xdr:rowOff>
        </xdr:to>
        <xdr:sp macro="" textlink="">
          <xdr:nvSpPr>
            <xdr:cNvPr id="260145" name="Check Box 49" hidden="1">
              <a:extLst>
                <a:ext uri="{63B3BB69-23CF-44E3-9099-C40C66FF867C}">
                  <a14:compatExt spid="_x0000_s260145"/>
                </a:ext>
                <a:ext uri="{FF2B5EF4-FFF2-40B4-BE49-F238E27FC236}">
                  <a16:creationId xmlns:a16="http://schemas.microsoft.com/office/drawing/2014/main" id="{00000000-0008-0000-0000-000031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266700</xdr:rowOff>
        </xdr:from>
        <xdr:to>
          <xdr:col>3</xdr:col>
          <xdr:colOff>9525</xdr:colOff>
          <xdr:row>28</xdr:row>
          <xdr:rowOff>28575</xdr:rowOff>
        </xdr:to>
        <xdr:sp macro="" textlink="">
          <xdr:nvSpPr>
            <xdr:cNvPr id="260146" name="Check Box 50" hidden="1">
              <a:extLst>
                <a:ext uri="{63B3BB69-23CF-44E3-9099-C40C66FF867C}">
                  <a14:compatExt spid="_x0000_s260146"/>
                </a:ext>
                <a:ext uri="{FF2B5EF4-FFF2-40B4-BE49-F238E27FC236}">
                  <a16:creationId xmlns:a16="http://schemas.microsoft.com/office/drawing/2014/main" id="{00000000-0008-0000-0000-000032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26</xdr:row>
          <xdr:rowOff>266700</xdr:rowOff>
        </xdr:from>
        <xdr:to>
          <xdr:col>4</xdr:col>
          <xdr:colOff>752475</xdr:colOff>
          <xdr:row>28</xdr:row>
          <xdr:rowOff>28575</xdr:rowOff>
        </xdr:to>
        <xdr:sp macro="" textlink="">
          <xdr:nvSpPr>
            <xdr:cNvPr id="260147" name="Check Box 51" hidden="1">
              <a:extLst>
                <a:ext uri="{63B3BB69-23CF-44E3-9099-C40C66FF867C}">
                  <a14:compatExt spid="_x0000_s260147"/>
                </a:ext>
                <a:ext uri="{FF2B5EF4-FFF2-40B4-BE49-F238E27FC236}">
                  <a16:creationId xmlns:a16="http://schemas.microsoft.com/office/drawing/2014/main" id="{00000000-0008-0000-0000-000033F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22</xdr:row>
          <xdr:rowOff>0</xdr:rowOff>
        </xdr:from>
        <xdr:to>
          <xdr:col>2</xdr:col>
          <xdr:colOff>247650</xdr:colOff>
          <xdr:row>23</xdr:row>
          <xdr:rowOff>47625</xdr:rowOff>
        </xdr:to>
        <xdr:sp macro="" textlink="">
          <xdr:nvSpPr>
            <xdr:cNvPr id="288769" name="Check Box 1" hidden="1">
              <a:extLst>
                <a:ext uri="{63B3BB69-23CF-44E3-9099-C40C66FF867C}">
                  <a14:compatExt spid="_x0000_s288769"/>
                </a:ext>
                <a:ext uri="{FF2B5EF4-FFF2-40B4-BE49-F238E27FC236}">
                  <a16:creationId xmlns:a16="http://schemas.microsoft.com/office/drawing/2014/main" id="{00000000-0008-0000-0100-000001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22</xdr:row>
          <xdr:rowOff>0</xdr:rowOff>
        </xdr:from>
        <xdr:to>
          <xdr:col>3</xdr:col>
          <xdr:colOff>742950</xdr:colOff>
          <xdr:row>23</xdr:row>
          <xdr:rowOff>47625</xdr:rowOff>
        </xdr:to>
        <xdr:sp macro="" textlink="">
          <xdr:nvSpPr>
            <xdr:cNvPr id="288770" name="Check Box 2" hidden="1">
              <a:extLst>
                <a:ext uri="{63B3BB69-23CF-44E3-9099-C40C66FF867C}">
                  <a14:compatExt spid="_x0000_s288770"/>
                </a:ext>
                <a:ext uri="{FF2B5EF4-FFF2-40B4-BE49-F238E27FC236}">
                  <a16:creationId xmlns:a16="http://schemas.microsoft.com/office/drawing/2014/main" id="{00000000-0008-0000-0100-000002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381000</xdr:colOff>
          <xdr:row>23</xdr:row>
          <xdr:rowOff>47625</xdr:rowOff>
        </xdr:to>
        <xdr:sp macro="" textlink="">
          <xdr:nvSpPr>
            <xdr:cNvPr id="288771" name="Check Box 3" hidden="1">
              <a:extLst>
                <a:ext uri="{63B3BB69-23CF-44E3-9099-C40C66FF867C}">
                  <a14:compatExt spid="_x0000_s288771"/>
                </a:ext>
                <a:ext uri="{FF2B5EF4-FFF2-40B4-BE49-F238E27FC236}">
                  <a16:creationId xmlns:a16="http://schemas.microsoft.com/office/drawing/2014/main" id="{00000000-0008-0000-0100-000003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xdr:row>
          <xdr:rowOff>266700</xdr:rowOff>
        </xdr:from>
        <xdr:to>
          <xdr:col>2</xdr:col>
          <xdr:colOff>247650</xdr:colOff>
          <xdr:row>24</xdr:row>
          <xdr:rowOff>28575</xdr:rowOff>
        </xdr:to>
        <xdr:sp macro="" textlink="">
          <xdr:nvSpPr>
            <xdr:cNvPr id="288772" name="Check Box 4" hidden="1">
              <a:extLst>
                <a:ext uri="{63B3BB69-23CF-44E3-9099-C40C66FF867C}">
                  <a14:compatExt spid="_x0000_s288772"/>
                </a:ext>
                <a:ext uri="{FF2B5EF4-FFF2-40B4-BE49-F238E27FC236}">
                  <a16:creationId xmlns:a16="http://schemas.microsoft.com/office/drawing/2014/main" id="{00000000-0008-0000-0100-000004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266700</xdr:rowOff>
        </xdr:from>
        <xdr:to>
          <xdr:col>2</xdr:col>
          <xdr:colOff>247650</xdr:colOff>
          <xdr:row>25</xdr:row>
          <xdr:rowOff>28575</xdr:rowOff>
        </xdr:to>
        <xdr:sp macro="" textlink="">
          <xdr:nvSpPr>
            <xdr:cNvPr id="288773" name="Check Box 5" hidden="1">
              <a:extLst>
                <a:ext uri="{63B3BB69-23CF-44E3-9099-C40C66FF867C}">
                  <a14:compatExt spid="_x0000_s288773"/>
                </a:ext>
                <a:ext uri="{FF2B5EF4-FFF2-40B4-BE49-F238E27FC236}">
                  <a16:creationId xmlns:a16="http://schemas.microsoft.com/office/drawing/2014/main" id="{00000000-0008-0000-0100-000005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276225</xdr:rowOff>
        </xdr:from>
        <xdr:to>
          <xdr:col>1</xdr:col>
          <xdr:colOff>381000</xdr:colOff>
          <xdr:row>25</xdr:row>
          <xdr:rowOff>38100</xdr:rowOff>
        </xdr:to>
        <xdr:sp macro="" textlink="">
          <xdr:nvSpPr>
            <xdr:cNvPr id="288774" name="Check Box 6" hidden="1">
              <a:extLst>
                <a:ext uri="{63B3BB69-23CF-44E3-9099-C40C66FF867C}">
                  <a14:compatExt spid="_x0000_s288774"/>
                </a:ext>
                <a:ext uri="{FF2B5EF4-FFF2-40B4-BE49-F238E27FC236}">
                  <a16:creationId xmlns:a16="http://schemas.microsoft.com/office/drawing/2014/main" id="{00000000-0008-0000-0100-000006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xdr:row>
          <xdr:rowOff>266700</xdr:rowOff>
        </xdr:from>
        <xdr:to>
          <xdr:col>2</xdr:col>
          <xdr:colOff>247650</xdr:colOff>
          <xdr:row>26</xdr:row>
          <xdr:rowOff>28575</xdr:rowOff>
        </xdr:to>
        <xdr:sp macro="" textlink="">
          <xdr:nvSpPr>
            <xdr:cNvPr id="288775" name="Check Box 7" hidden="1">
              <a:extLst>
                <a:ext uri="{63B3BB69-23CF-44E3-9099-C40C66FF867C}">
                  <a14:compatExt spid="_x0000_s288775"/>
                </a:ext>
                <a:ext uri="{FF2B5EF4-FFF2-40B4-BE49-F238E27FC236}">
                  <a16:creationId xmlns:a16="http://schemas.microsoft.com/office/drawing/2014/main" id="{00000000-0008-0000-0100-000007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276225</xdr:rowOff>
        </xdr:from>
        <xdr:to>
          <xdr:col>1</xdr:col>
          <xdr:colOff>381000</xdr:colOff>
          <xdr:row>26</xdr:row>
          <xdr:rowOff>38100</xdr:rowOff>
        </xdr:to>
        <xdr:sp macro="" textlink="">
          <xdr:nvSpPr>
            <xdr:cNvPr id="288776" name="Check Box 8" hidden="1">
              <a:extLst>
                <a:ext uri="{63B3BB69-23CF-44E3-9099-C40C66FF867C}">
                  <a14:compatExt spid="_x0000_s288776"/>
                </a:ext>
                <a:ext uri="{FF2B5EF4-FFF2-40B4-BE49-F238E27FC236}">
                  <a16:creationId xmlns:a16="http://schemas.microsoft.com/office/drawing/2014/main" id="{00000000-0008-0000-0100-000008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xdr:row>
          <xdr:rowOff>19050</xdr:rowOff>
        </xdr:from>
        <xdr:to>
          <xdr:col>2</xdr:col>
          <xdr:colOff>247650</xdr:colOff>
          <xdr:row>29</xdr:row>
          <xdr:rowOff>9525</xdr:rowOff>
        </xdr:to>
        <xdr:sp macro="" textlink="">
          <xdr:nvSpPr>
            <xdr:cNvPr id="288777" name="Check Box 9" hidden="1">
              <a:extLst>
                <a:ext uri="{63B3BB69-23CF-44E3-9099-C40C66FF867C}">
                  <a14:compatExt spid="_x0000_s288777"/>
                </a:ext>
                <a:ext uri="{FF2B5EF4-FFF2-40B4-BE49-F238E27FC236}">
                  <a16:creationId xmlns:a16="http://schemas.microsoft.com/office/drawing/2014/main" id="{00000000-0008-0000-0100-000009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28</xdr:row>
          <xdr:rowOff>19050</xdr:rowOff>
        </xdr:from>
        <xdr:to>
          <xdr:col>1</xdr:col>
          <xdr:colOff>381000</xdr:colOff>
          <xdr:row>29</xdr:row>
          <xdr:rowOff>9525</xdr:rowOff>
        </xdr:to>
        <xdr:sp macro="" textlink="">
          <xdr:nvSpPr>
            <xdr:cNvPr id="288778" name="Check Box 10" hidden="1">
              <a:extLst>
                <a:ext uri="{63B3BB69-23CF-44E3-9099-C40C66FF867C}">
                  <a14:compatExt spid="_x0000_s288778"/>
                </a:ext>
                <a:ext uri="{FF2B5EF4-FFF2-40B4-BE49-F238E27FC236}">
                  <a16:creationId xmlns:a16="http://schemas.microsoft.com/office/drawing/2014/main" id="{00000000-0008-0000-0100-00000A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11</xdr:row>
          <xdr:rowOff>228600</xdr:rowOff>
        </xdr:from>
        <xdr:to>
          <xdr:col>2</xdr:col>
          <xdr:colOff>333375</xdr:colOff>
          <xdr:row>13</xdr:row>
          <xdr:rowOff>28575</xdr:rowOff>
        </xdr:to>
        <xdr:sp macro="" textlink="">
          <xdr:nvSpPr>
            <xdr:cNvPr id="288779" name="Check Box 11" hidden="1">
              <a:extLst>
                <a:ext uri="{63B3BB69-23CF-44E3-9099-C40C66FF867C}">
                  <a14:compatExt spid="_x0000_s288779"/>
                </a:ext>
                <a:ext uri="{FF2B5EF4-FFF2-40B4-BE49-F238E27FC236}">
                  <a16:creationId xmlns:a16="http://schemas.microsoft.com/office/drawing/2014/main" id="{00000000-0008-0000-0100-00000B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11</xdr:row>
          <xdr:rowOff>228600</xdr:rowOff>
        </xdr:from>
        <xdr:to>
          <xdr:col>1</xdr:col>
          <xdr:colOff>419100</xdr:colOff>
          <xdr:row>13</xdr:row>
          <xdr:rowOff>28575</xdr:rowOff>
        </xdr:to>
        <xdr:sp macro="" textlink="">
          <xdr:nvSpPr>
            <xdr:cNvPr id="288780" name="Check Box 12" hidden="1">
              <a:extLst>
                <a:ext uri="{63B3BB69-23CF-44E3-9099-C40C66FF867C}">
                  <a14:compatExt spid="_x0000_s288780"/>
                </a:ext>
                <a:ext uri="{FF2B5EF4-FFF2-40B4-BE49-F238E27FC236}">
                  <a16:creationId xmlns:a16="http://schemas.microsoft.com/office/drawing/2014/main" id="{00000000-0008-0000-0100-00000C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11</xdr:row>
          <xdr:rowOff>228600</xdr:rowOff>
        </xdr:from>
        <xdr:to>
          <xdr:col>4</xdr:col>
          <xdr:colOff>0</xdr:colOff>
          <xdr:row>13</xdr:row>
          <xdr:rowOff>28575</xdr:rowOff>
        </xdr:to>
        <xdr:sp macro="" textlink="">
          <xdr:nvSpPr>
            <xdr:cNvPr id="288781" name="Check Box 13" hidden="1">
              <a:extLst>
                <a:ext uri="{63B3BB69-23CF-44E3-9099-C40C66FF867C}">
                  <a14:compatExt spid="_x0000_s288781"/>
                </a:ext>
                <a:ext uri="{FF2B5EF4-FFF2-40B4-BE49-F238E27FC236}">
                  <a16:creationId xmlns:a16="http://schemas.microsoft.com/office/drawing/2014/main" id="{00000000-0008-0000-0100-00000D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304800</xdr:colOff>
      <xdr:row>12</xdr:row>
      <xdr:rowOff>47625</xdr:rowOff>
    </xdr:from>
    <xdr:to>
      <xdr:col>3</xdr:col>
      <xdr:colOff>542925</xdr:colOff>
      <xdr:row>12</xdr:row>
      <xdr:rowOff>228600</xdr:rowOff>
    </xdr:to>
    <xdr:pic>
      <xdr:nvPicPr>
        <xdr:cNvPr id="2" name="図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3100" y="4391025"/>
          <a:ext cx="10001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12</xdr:row>
      <xdr:rowOff>47625</xdr:rowOff>
    </xdr:from>
    <xdr:to>
      <xdr:col>5</xdr:col>
      <xdr:colOff>238125</xdr:colOff>
      <xdr:row>12</xdr:row>
      <xdr:rowOff>228600</xdr:rowOff>
    </xdr:to>
    <xdr:pic>
      <xdr:nvPicPr>
        <xdr:cNvPr id="3" name="図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62300" y="4391025"/>
          <a:ext cx="10001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161925</xdr:colOff>
          <xdr:row>26</xdr:row>
          <xdr:rowOff>266700</xdr:rowOff>
        </xdr:from>
        <xdr:to>
          <xdr:col>1</xdr:col>
          <xdr:colOff>381000</xdr:colOff>
          <xdr:row>28</xdr:row>
          <xdr:rowOff>28575</xdr:rowOff>
        </xdr:to>
        <xdr:sp macro="" textlink="">
          <xdr:nvSpPr>
            <xdr:cNvPr id="288782" name="Check Box 14" hidden="1">
              <a:extLst>
                <a:ext uri="{63B3BB69-23CF-44E3-9099-C40C66FF867C}">
                  <a14:compatExt spid="_x0000_s288782"/>
                </a:ext>
                <a:ext uri="{FF2B5EF4-FFF2-40B4-BE49-F238E27FC236}">
                  <a16:creationId xmlns:a16="http://schemas.microsoft.com/office/drawing/2014/main" id="{00000000-0008-0000-0100-00000E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266700</xdr:rowOff>
        </xdr:from>
        <xdr:to>
          <xdr:col>3</xdr:col>
          <xdr:colOff>9525</xdr:colOff>
          <xdr:row>28</xdr:row>
          <xdr:rowOff>28575</xdr:rowOff>
        </xdr:to>
        <xdr:sp macro="" textlink="">
          <xdr:nvSpPr>
            <xdr:cNvPr id="288783" name="Check Box 15" hidden="1">
              <a:extLst>
                <a:ext uri="{63B3BB69-23CF-44E3-9099-C40C66FF867C}">
                  <a14:compatExt spid="_x0000_s288783"/>
                </a:ext>
                <a:ext uri="{FF2B5EF4-FFF2-40B4-BE49-F238E27FC236}">
                  <a16:creationId xmlns:a16="http://schemas.microsoft.com/office/drawing/2014/main" id="{00000000-0008-0000-0100-00000F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26</xdr:row>
          <xdr:rowOff>266700</xdr:rowOff>
        </xdr:from>
        <xdr:to>
          <xdr:col>4</xdr:col>
          <xdr:colOff>752475</xdr:colOff>
          <xdr:row>28</xdr:row>
          <xdr:rowOff>28575</xdr:rowOff>
        </xdr:to>
        <xdr:sp macro="" textlink="">
          <xdr:nvSpPr>
            <xdr:cNvPr id="288784" name="Check Box 16" hidden="1">
              <a:extLst>
                <a:ext uri="{63B3BB69-23CF-44E3-9099-C40C66FF867C}">
                  <a14:compatExt spid="_x0000_s288784"/>
                </a:ext>
                <a:ext uri="{FF2B5EF4-FFF2-40B4-BE49-F238E27FC236}">
                  <a16:creationId xmlns:a16="http://schemas.microsoft.com/office/drawing/2014/main" id="{00000000-0008-0000-0100-000010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266700</xdr:rowOff>
        </xdr:from>
        <xdr:to>
          <xdr:col>1</xdr:col>
          <xdr:colOff>381000</xdr:colOff>
          <xdr:row>28</xdr:row>
          <xdr:rowOff>28575</xdr:rowOff>
        </xdr:to>
        <xdr:sp macro="" textlink="">
          <xdr:nvSpPr>
            <xdr:cNvPr id="288785" name="Check Box 17" hidden="1">
              <a:extLst>
                <a:ext uri="{63B3BB69-23CF-44E3-9099-C40C66FF867C}">
                  <a14:compatExt spid="_x0000_s288785"/>
                </a:ext>
                <a:ext uri="{FF2B5EF4-FFF2-40B4-BE49-F238E27FC236}">
                  <a16:creationId xmlns:a16="http://schemas.microsoft.com/office/drawing/2014/main" id="{00000000-0008-0000-0100-000011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266700</xdr:rowOff>
        </xdr:from>
        <xdr:to>
          <xdr:col>3</xdr:col>
          <xdr:colOff>9525</xdr:colOff>
          <xdr:row>28</xdr:row>
          <xdr:rowOff>28575</xdr:rowOff>
        </xdr:to>
        <xdr:sp macro="" textlink="">
          <xdr:nvSpPr>
            <xdr:cNvPr id="288786" name="Check Box 18" hidden="1">
              <a:extLst>
                <a:ext uri="{63B3BB69-23CF-44E3-9099-C40C66FF867C}">
                  <a14:compatExt spid="_x0000_s288786"/>
                </a:ext>
                <a:ext uri="{FF2B5EF4-FFF2-40B4-BE49-F238E27FC236}">
                  <a16:creationId xmlns:a16="http://schemas.microsoft.com/office/drawing/2014/main" id="{00000000-0008-0000-0100-000012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26</xdr:row>
          <xdr:rowOff>266700</xdr:rowOff>
        </xdr:from>
        <xdr:to>
          <xdr:col>4</xdr:col>
          <xdr:colOff>752475</xdr:colOff>
          <xdr:row>28</xdr:row>
          <xdr:rowOff>28575</xdr:rowOff>
        </xdr:to>
        <xdr:sp macro="" textlink="">
          <xdr:nvSpPr>
            <xdr:cNvPr id="288787" name="Check Box 19" hidden="1">
              <a:extLst>
                <a:ext uri="{63B3BB69-23CF-44E3-9099-C40C66FF867C}">
                  <a14:compatExt spid="_x0000_s288787"/>
                </a:ext>
                <a:ext uri="{FF2B5EF4-FFF2-40B4-BE49-F238E27FC236}">
                  <a16:creationId xmlns:a16="http://schemas.microsoft.com/office/drawing/2014/main" id="{00000000-0008-0000-0100-000013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266700</xdr:rowOff>
        </xdr:from>
        <xdr:to>
          <xdr:col>1</xdr:col>
          <xdr:colOff>381000</xdr:colOff>
          <xdr:row>28</xdr:row>
          <xdr:rowOff>28575</xdr:rowOff>
        </xdr:to>
        <xdr:sp macro="" textlink="">
          <xdr:nvSpPr>
            <xdr:cNvPr id="288806" name="Check Box 38" hidden="1">
              <a:extLst>
                <a:ext uri="{63B3BB69-23CF-44E3-9099-C40C66FF867C}">
                  <a14:compatExt spid="_x0000_s288806"/>
                </a:ext>
                <a:ext uri="{FF2B5EF4-FFF2-40B4-BE49-F238E27FC236}">
                  <a16:creationId xmlns:a16="http://schemas.microsoft.com/office/drawing/2014/main" id="{00000000-0008-0000-0100-000026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266700</xdr:rowOff>
        </xdr:from>
        <xdr:to>
          <xdr:col>3</xdr:col>
          <xdr:colOff>9525</xdr:colOff>
          <xdr:row>28</xdr:row>
          <xdr:rowOff>28575</xdr:rowOff>
        </xdr:to>
        <xdr:sp macro="" textlink="">
          <xdr:nvSpPr>
            <xdr:cNvPr id="288807" name="Check Box 39" hidden="1">
              <a:extLst>
                <a:ext uri="{63B3BB69-23CF-44E3-9099-C40C66FF867C}">
                  <a14:compatExt spid="_x0000_s288807"/>
                </a:ext>
                <a:ext uri="{FF2B5EF4-FFF2-40B4-BE49-F238E27FC236}">
                  <a16:creationId xmlns:a16="http://schemas.microsoft.com/office/drawing/2014/main" id="{00000000-0008-0000-0100-000027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26</xdr:row>
          <xdr:rowOff>266700</xdr:rowOff>
        </xdr:from>
        <xdr:to>
          <xdr:col>4</xdr:col>
          <xdr:colOff>752475</xdr:colOff>
          <xdr:row>28</xdr:row>
          <xdr:rowOff>28575</xdr:rowOff>
        </xdr:to>
        <xdr:sp macro="" textlink="">
          <xdr:nvSpPr>
            <xdr:cNvPr id="288808" name="Check Box 40" hidden="1">
              <a:extLst>
                <a:ext uri="{63B3BB69-23CF-44E3-9099-C40C66FF867C}">
                  <a14:compatExt spid="_x0000_s288808"/>
                </a:ext>
                <a:ext uri="{FF2B5EF4-FFF2-40B4-BE49-F238E27FC236}">
                  <a16:creationId xmlns:a16="http://schemas.microsoft.com/office/drawing/2014/main" id="{00000000-0008-0000-0100-000028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266700</xdr:rowOff>
        </xdr:from>
        <xdr:to>
          <xdr:col>1</xdr:col>
          <xdr:colOff>381000</xdr:colOff>
          <xdr:row>28</xdr:row>
          <xdr:rowOff>28575</xdr:rowOff>
        </xdr:to>
        <xdr:sp macro="" textlink="">
          <xdr:nvSpPr>
            <xdr:cNvPr id="288809" name="Check Box 41" hidden="1">
              <a:extLst>
                <a:ext uri="{63B3BB69-23CF-44E3-9099-C40C66FF867C}">
                  <a14:compatExt spid="_x0000_s288809"/>
                </a:ext>
                <a:ext uri="{FF2B5EF4-FFF2-40B4-BE49-F238E27FC236}">
                  <a16:creationId xmlns:a16="http://schemas.microsoft.com/office/drawing/2014/main" id="{00000000-0008-0000-0100-000029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266700</xdr:rowOff>
        </xdr:from>
        <xdr:to>
          <xdr:col>3</xdr:col>
          <xdr:colOff>9525</xdr:colOff>
          <xdr:row>28</xdr:row>
          <xdr:rowOff>28575</xdr:rowOff>
        </xdr:to>
        <xdr:sp macro="" textlink="">
          <xdr:nvSpPr>
            <xdr:cNvPr id="288810" name="Check Box 42" hidden="1">
              <a:extLst>
                <a:ext uri="{63B3BB69-23CF-44E3-9099-C40C66FF867C}">
                  <a14:compatExt spid="_x0000_s288810"/>
                </a:ext>
                <a:ext uri="{FF2B5EF4-FFF2-40B4-BE49-F238E27FC236}">
                  <a16:creationId xmlns:a16="http://schemas.microsoft.com/office/drawing/2014/main" id="{00000000-0008-0000-0100-00002A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26</xdr:row>
          <xdr:rowOff>266700</xdr:rowOff>
        </xdr:from>
        <xdr:to>
          <xdr:col>4</xdr:col>
          <xdr:colOff>752475</xdr:colOff>
          <xdr:row>28</xdr:row>
          <xdr:rowOff>28575</xdr:rowOff>
        </xdr:to>
        <xdr:sp macro="" textlink="">
          <xdr:nvSpPr>
            <xdr:cNvPr id="288811" name="Check Box 43" hidden="1">
              <a:extLst>
                <a:ext uri="{63B3BB69-23CF-44E3-9099-C40C66FF867C}">
                  <a14:compatExt spid="_x0000_s288811"/>
                </a:ext>
                <a:ext uri="{FF2B5EF4-FFF2-40B4-BE49-F238E27FC236}">
                  <a16:creationId xmlns:a16="http://schemas.microsoft.com/office/drawing/2014/main" id="{00000000-0008-0000-0100-00002B6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14</xdr:col>
      <xdr:colOff>385482</xdr:colOff>
      <xdr:row>2</xdr:row>
      <xdr:rowOff>0</xdr:rowOff>
    </xdr:from>
    <xdr:to>
      <xdr:col>24</xdr:col>
      <xdr:colOff>111258</xdr:colOff>
      <xdr:row>55</xdr:row>
      <xdr:rowOff>141435</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0482" y="585107"/>
          <a:ext cx="6529347" cy="9516757"/>
        </a:xfrm>
        <a:prstGeom prst="rect">
          <a:avLst/>
        </a:prstGeom>
        <a:solidFill>
          <a:schemeClr val="bg1"/>
        </a:solidFill>
        <a:ln>
          <a:solidFill>
            <a:schemeClr val="tx1"/>
          </a:solidFill>
        </a:ln>
      </xdr:spPr>
    </xdr:pic>
    <xdr:clientData/>
  </xdr:twoCellAnchor>
  <xdr:twoCellAnchor editAs="oneCell">
    <xdr:from>
      <xdr:col>24</xdr:col>
      <xdr:colOff>496740</xdr:colOff>
      <xdr:row>2</xdr:row>
      <xdr:rowOff>0</xdr:rowOff>
    </xdr:from>
    <xdr:to>
      <xdr:col>33</xdr:col>
      <xdr:colOff>460882</xdr:colOff>
      <xdr:row>57</xdr:row>
      <xdr:rowOff>103909</xdr:rowOff>
    </xdr:to>
    <xdr:pic>
      <xdr:nvPicPr>
        <xdr:cNvPr id="4" name="図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22195" y="588818"/>
          <a:ext cx="6198687" cy="9628909"/>
        </a:xfrm>
        <a:prstGeom prst="rect">
          <a:avLst/>
        </a:prstGeom>
        <a:solidFill>
          <a:schemeClr val="bg1"/>
        </a:solidFill>
        <a:ln>
          <a:solidFill>
            <a:schemeClr val="tx1"/>
          </a:solidFill>
        </a:ln>
      </xdr:spPr>
    </xdr:pic>
    <xdr:clientData/>
  </xdr:twoCellAnchor>
  <xdr:twoCellAnchor editAs="oneCell">
    <xdr:from>
      <xdr:col>43</xdr:col>
      <xdr:colOff>515631</xdr:colOff>
      <xdr:row>2</xdr:row>
      <xdr:rowOff>0</xdr:rowOff>
    </xdr:from>
    <xdr:to>
      <xdr:col>52</xdr:col>
      <xdr:colOff>116701</xdr:colOff>
      <xdr:row>53</xdr:row>
      <xdr:rowOff>104775</xdr:rowOff>
    </xdr:to>
    <xdr:pic>
      <xdr:nvPicPr>
        <xdr:cNvPr id="6" name="図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302904" y="588818"/>
          <a:ext cx="5835615" cy="8937048"/>
        </a:xfrm>
        <a:prstGeom prst="rect">
          <a:avLst/>
        </a:prstGeom>
        <a:solidFill>
          <a:schemeClr val="bg1"/>
        </a:solidFill>
        <a:ln>
          <a:solidFill>
            <a:schemeClr val="tx1"/>
          </a:solidFill>
        </a:ln>
      </xdr:spPr>
    </xdr:pic>
    <xdr:clientData/>
  </xdr:twoCellAnchor>
  <xdr:twoCellAnchor editAs="oneCell">
    <xdr:from>
      <xdr:col>52</xdr:col>
      <xdr:colOff>502183</xdr:colOff>
      <xdr:row>2</xdr:row>
      <xdr:rowOff>0</xdr:rowOff>
    </xdr:from>
    <xdr:to>
      <xdr:col>60</xdr:col>
      <xdr:colOff>485374</xdr:colOff>
      <xdr:row>57</xdr:row>
      <xdr:rowOff>104775</xdr:rowOff>
    </xdr:to>
    <xdr:pic>
      <xdr:nvPicPr>
        <xdr:cNvPr id="9" name="図 8">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880754" y="585107"/>
          <a:ext cx="5426049" cy="9833882"/>
        </a:xfrm>
        <a:prstGeom prst="rect">
          <a:avLst/>
        </a:prstGeom>
        <a:solidFill>
          <a:schemeClr val="bg1"/>
        </a:solidFill>
        <a:ln>
          <a:solidFill>
            <a:schemeClr val="tx1"/>
          </a:solidFill>
        </a:ln>
      </xdr:spPr>
    </xdr:pic>
    <xdr:clientData/>
  </xdr:twoCellAnchor>
  <xdr:twoCellAnchor editAs="oneCell">
    <xdr:from>
      <xdr:col>61</xdr:col>
      <xdr:colOff>190500</xdr:colOff>
      <xdr:row>2</xdr:row>
      <xdr:rowOff>0</xdr:rowOff>
    </xdr:from>
    <xdr:to>
      <xdr:col>70</xdr:col>
      <xdr:colOff>59391</xdr:colOff>
      <xdr:row>52</xdr:row>
      <xdr:rowOff>104775</xdr:rowOff>
    </xdr:to>
    <xdr:pic>
      <xdr:nvPicPr>
        <xdr:cNvPr id="10" name="図 9">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692286" y="585107"/>
          <a:ext cx="5992105" cy="8949418"/>
        </a:xfrm>
        <a:prstGeom prst="rect">
          <a:avLst/>
        </a:prstGeom>
        <a:solidFill>
          <a:schemeClr val="bg1"/>
        </a:solidFill>
        <a:ln>
          <a:solidFill>
            <a:schemeClr val="tx1"/>
          </a:solidFill>
        </a:ln>
      </xdr:spPr>
    </xdr:pic>
    <xdr:clientData/>
  </xdr:twoCellAnchor>
  <xdr:twoCellAnchor editAs="oneCell">
    <xdr:from>
      <xdr:col>0</xdr:col>
      <xdr:colOff>0</xdr:colOff>
      <xdr:row>2</xdr:row>
      <xdr:rowOff>0</xdr:rowOff>
    </xdr:from>
    <xdr:to>
      <xdr:col>14</xdr:col>
      <xdr:colOff>0</xdr:colOff>
      <xdr:row>51</xdr:row>
      <xdr:rowOff>112192</xdr:rowOff>
    </xdr:to>
    <xdr:pic>
      <xdr:nvPicPr>
        <xdr:cNvPr id="8" name="図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0" y="585107"/>
          <a:ext cx="9525000" cy="8779942"/>
        </a:xfrm>
        <a:prstGeom prst="rect">
          <a:avLst/>
        </a:prstGeom>
        <a:solidFill>
          <a:schemeClr val="bg1"/>
        </a:solidFill>
        <a:ln>
          <a:solidFill>
            <a:schemeClr val="tx1"/>
          </a:solidFill>
        </a:ln>
      </xdr:spPr>
    </xdr:pic>
    <xdr:clientData/>
  </xdr:twoCellAnchor>
  <xdr:twoCellAnchor editAs="oneCell">
    <xdr:from>
      <xdr:col>34</xdr:col>
      <xdr:colOff>161685</xdr:colOff>
      <xdr:row>2</xdr:row>
      <xdr:rowOff>0</xdr:rowOff>
    </xdr:from>
    <xdr:to>
      <xdr:col>43</xdr:col>
      <xdr:colOff>134471</xdr:colOff>
      <xdr:row>57</xdr:row>
      <xdr:rowOff>116641</xdr:rowOff>
    </xdr:to>
    <xdr:pic>
      <xdr:nvPicPr>
        <xdr:cNvPr id="14" name="図 13">
          <a:extLst>
            <a:ext uri="{FF2B5EF4-FFF2-40B4-BE49-F238E27FC236}">
              <a16:creationId xmlns:a16="http://schemas.microsoft.com/office/drawing/2014/main" id="{00000000-0008-0000-0500-00000E000000}"/>
            </a:ext>
          </a:extLst>
        </xdr:cNvPr>
        <xdr:cNvPicPr>
          <a:picLocks noChangeAspect="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l="30529" t="14141" r="33652" b="4585"/>
        <a:stretch/>
      </xdr:blipFill>
      <xdr:spPr>
        <a:xfrm>
          <a:off x="23293828" y="585107"/>
          <a:ext cx="6096000" cy="9845748"/>
        </a:xfrm>
        <a:prstGeom prst="rect">
          <a:avLst/>
        </a:prstGeom>
        <a:ln>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628649</xdr:colOff>
      <xdr:row>14</xdr:row>
      <xdr:rowOff>19050</xdr:rowOff>
    </xdr:from>
    <xdr:to>
      <xdr:col>12</xdr:col>
      <xdr:colOff>352424</xdr:colOff>
      <xdr:row>15</xdr:row>
      <xdr:rowOff>228600</xdr:rowOff>
    </xdr:to>
    <xdr:sp macro="" textlink="">
      <xdr:nvSpPr>
        <xdr:cNvPr id="4" name="大かっこ 3">
          <a:extLst>
            <a:ext uri="{FF2B5EF4-FFF2-40B4-BE49-F238E27FC236}">
              <a16:creationId xmlns:a16="http://schemas.microsoft.com/office/drawing/2014/main" id="{00000000-0008-0000-0600-000004000000}"/>
            </a:ext>
          </a:extLst>
        </xdr:cNvPr>
        <xdr:cNvSpPr/>
      </xdr:nvSpPr>
      <xdr:spPr>
        <a:xfrm>
          <a:off x="3419474" y="3848100"/>
          <a:ext cx="2676525" cy="523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mailto:portbuil@nagoyaminato.or.jp"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omments" Target="../comments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printerSettings" Target="../printerSettings/printerSettings2.bin"/><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hyperlink" Target="mailto:portbuil@nagoyaminato.or.jp" TargetMode="Externa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hyperlink" Target="mailto:portbuil@nagoyaminato.or.jp" TargetMode="External"/><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vmlDrawing" Target="../drawings/vmlDrawing2.v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drawing" Target="../drawings/drawing2.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nagoyaaqua.jp/garden-pier/port-buildin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D1DFF-44D9-4E65-BB8B-C3DCA87DCB2A}">
  <sheetPr codeName="Sheet1">
    <tabColor rgb="FFFF0000"/>
  </sheetPr>
  <dimension ref="A1:U37"/>
  <sheetViews>
    <sheetView tabSelected="1" zoomScaleNormal="100" workbookViewId="0">
      <selection activeCell="H2" sqref="H2:I2"/>
    </sheetView>
  </sheetViews>
  <sheetFormatPr defaultColWidth="10" defaultRowHeight="22.5" customHeight="1"/>
  <cols>
    <col min="1" max="1" width="11.5" style="4" customWidth="1"/>
    <col min="2" max="16384" width="10" style="4"/>
  </cols>
  <sheetData>
    <row r="1" spans="1:21" ht="29.25" customHeight="1" thickBot="1">
      <c r="A1" s="90" t="s">
        <v>152</v>
      </c>
      <c r="B1" s="135" t="s">
        <v>153</v>
      </c>
      <c r="C1" s="135"/>
      <c r="D1" s="135"/>
      <c r="E1" s="135"/>
      <c r="F1" s="135"/>
      <c r="G1" s="135"/>
      <c r="H1" s="135"/>
      <c r="I1" s="135"/>
    </row>
    <row r="2" spans="1:21" ht="30.75" customHeight="1" thickBot="1">
      <c r="A2" s="217" t="s">
        <v>1</v>
      </c>
      <c r="B2" s="217"/>
      <c r="C2" s="217"/>
      <c r="D2" s="217"/>
      <c r="E2" s="217"/>
      <c r="F2" s="217"/>
      <c r="G2" s="57" t="s">
        <v>80</v>
      </c>
      <c r="H2" s="215"/>
      <c r="I2" s="216"/>
    </row>
    <row r="3" spans="1:21" ht="60" customHeight="1">
      <c r="A3" s="6" t="s">
        <v>2</v>
      </c>
      <c r="B3" s="218"/>
      <c r="C3" s="219"/>
      <c r="D3" s="219"/>
      <c r="E3" s="219"/>
      <c r="F3" s="219"/>
      <c r="G3" s="219"/>
      <c r="H3" s="220" t="str">
        <f>IF(B3="","","("&amp;TEXT(B3,"aaa")&amp;")")</f>
        <v/>
      </c>
      <c r="I3" s="221"/>
    </row>
    <row r="4" spans="1:21" ht="30" customHeight="1">
      <c r="A4" s="6" t="s">
        <v>18</v>
      </c>
      <c r="B4" s="211"/>
      <c r="C4" s="212"/>
      <c r="D4" s="212"/>
      <c r="E4" s="212"/>
      <c r="F4" s="7" t="s">
        <v>76</v>
      </c>
      <c r="G4" s="213"/>
      <c r="H4" s="213"/>
      <c r="I4" s="214"/>
      <c r="P4" s="81"/>
      <c r="Q4" s="81"/>
      <c r="R4" s="81"/>
      <c r="S4" s="81"/>
      <c r="T4" s="81"/>
      <c r="U4" s="81"/>
    </row>
    <row r="5" spans="1:21" ht="21" customHeight="1">
      <c r="A5" s="137" t="s">
        <v>156</v>
      </c>
      <c r="B5" s="184" t="s">
        <v>4</v>
      </c>
      <c r="C5" s="185"/>
      <c r="D5" s="197"/>
      <c r="E5" s="198"/>
      <c r="F5" s="198"/>
      <c r="G5" s="198"/>
      <c r="H5" s="198"/>
      <c r="I5" s="203"/>
      <c r="P5" s="81"/>
      <c r="Q5" s="81"/>
      <c r="R5" s="81"/>
      <c r="S5" s="81"/>
      <c r="T5" s="81"/>
      <c r="U5" s="81"/>
    </row>
    <row r="6" spans="1:21" ht="21" customHeight="1">
      <c r="A6" s="149"/>
      <c r="B6" s="184" t="s">
        <v>146</v>
      </c>
      <c r="C6" s="185"/>
      <c r="D6" s="197"/>
      <c r="E6" s="198"/>
      <c r="F6" s="198"/>
      <c r="G6" s="198"/>
      <c r="H6" s="198"/>
      <c r="I6" s="203"/>
      <c r="P6" s="81"/>
      <c r="Q6" s="81"/>
      <c r="R6" s="81"/>
      <c r="S6" s="81"/>
      <c r="T6" s="81"/>
      <c r="U6" s="81"/>
    </row>
    <row r="7" spans="1:21" ht="21" customHeight="1">
      <c r="A7" s="149"/>
      <c r="B7" s="184" t="s">
        <v>159</v>
      </c>
      <c r="C7" s="185"/>
      <c r="D7" s="197" ph="1"/>
      <c r="E7" s="147"/>
      <c r="F7" s="205"/>
      <c r="G7" s="7" t="s">
        <v>158</v>
      </c>
      <c r="H7" s="197" ph="1"/>
      <c r="I7" s="148"/>
    </row>
    <row r="8" spans="1:21" ht="21" customHeight="1">
      <c r="A8" s="149"/>
      <c r="B8" s="184" t="s">
        <v>7</v>
      </c>
      <c r="C8" s="185"/>
      <c r="D8" s="204"/>
      <c r="E8" s="198"/>
      <c r="F8" s="198"/>
      <c r="G8" s="198"/>
      <c r="H8" s="198"/>
      <c r="I8" s="203"/>
    </row>
    <row r="9" spans="1:21" ht="21" customHeight="1">
      <c r="A9" s="138"/>
      <c r="B9" s="206" t="s">
        <v>157</v>
      </c>
      <c r="C9" s="207"/>
      <c r="D9" s="208"/>
      <c r="E9" s="209"/>
      <c r="F9" s="209"/>
      <c r="G9" s="209"/>
      <c r="H9" s="209"/>
      <c r="I9" s="210"/>
    </row>
    <row r="10" spans="1:21" ht="21" customHeight="1">
      <c r="A10" s="6" t="s">
        <v>82</v>
      </c>
      <c r="B10" s="190"/>
      <c r="C10" s="191"/>
      <c r="D10" s="191"/>
      <c r="E10" s="199"/>
      <c r="F10" s="7" t="s">
        <v>6</v>
      </c>
      <c r="G10" s="190"/>
      <c r="H10" s="191"/>
      <c r="I10" s="192"/>
    </row>
    <row r="11" spans="1:21" ht="45" customHeight="1">
      <c r="A11" s="6" t="s">
        <v>0</v>
      </c>
      <c r="B11" s="193"/>
      <c r="C11" s="194"/>
      <c r="D11" s="194"/>
      <c r="E11" s="194"/>
      <c r="F11" s="194"/>
      <c r="G11" s="194"/>
      <c r="H11" s="194"/>
      <c r="I11" s="195"/>
    </row>
    <row r="12" spans="1:21" ht="21" customHeight="1">
      <c r="A12" s="6" t="s">
        <v>14</v>
      </c>
      <c r="B12" s="200"/>
      <c r="C12" s="201"/>
      <c r="D12" s="201"/>
      <c r="E12" s="201"/>
      <c r="F12" s="201"/>
      <c r="G12" s="201"/>
      <c r="H12" s="201"/>
      <c r="I12" s="202"/>
    </row>
    <row r="13" spans="1:21" ht="21" customHeight="1">
      <c r="A13" s="10" t="s">
        <v>264</v>
      </c>
      <c r="B13" s="84" t="s">
        <v>75</v>
      </c>
      <c r="C13" s="85"/>
      <c r="D13" s="86"/>
      <c r="E13" s="86"/>
      <c r="F13" s="55" t="s">
        <v>81</v>
      </c>
      <c r="G13" s="97"/>
      <c r="H13" s="54" t="s">
        <v>77</v>
      </c>
      <c r="I13" s="98"/>
    </row>
    <row r="14" spans="1:21" ht="21" customHeight="1">
      <c r="A14" s="82" t="s">
        <v>119</v>
      </c>
      <c r="B14" s="197"/>
      <c r="C14" s="198"/>
      <c r="D14" s="2" t="s">
        <v>120</v>
      </c>
      <c r="E14" s="83" t="str">
        <f>IF(B4="（複数ヶ所）","",IF(B4="","","※"&amp;料金計算!AN16))</f>
        <v/>
      </c>
      <c r="F14" s="2"/>
      <c r="G14" s="2"/>
      <c r="H14" s="2"/>
      <c r="I14" s="130" t="b">
        <v>0</v>
      </c>
    </row>
    <row r="15" spans="1:21" ht="21" customHeight="1">
      <c r="A15" s="160" t="s">
        <v>74</v>
      </c>
      <c r="B15" s="163" t="s">
        <v>114</v>
      </c>
      <c r="C15" s="164"/>
      <c r="D15" s="165"/>
      <c r="E15" s="96"/>
      <c r="F15" s="9" t="s">
        <v>8</v>
      </c>
      <c r="G15" s="7" t="s">
        <v>3</v>
      </c>
      <c r="H15" s="166"/>
      <c r="I15" s="167"/>
    </row>
    <row r="16" spans="1:21" ht="21" customHeight="1">
      <c r="A16" s="161"/>
      <c r="B16" s="163" t="s">
        <v>115</v>
      </c>
      <c r="C16" s="164"/>
      <c r="D16" s="165"/>
      <c r="E16" s="96"/>
      <c r="F16" s="9" t="s">
        <v>8</v>
      </c>
      <c r="G16" s="7" t="s">
        <v>3</v>
      </c>
      <c r="H16" s="166"/>
      <c r="I16" s="167"/>
    </row>
    <row r="17" spans="1:9" ht="21" customHeight="1">
      <c r="A17" s="161"/>
      <c r="B17" s="196" t="s">
        <v>116</v>
      </c>
      <c r="C17" s="196"/>
      <c r="D17" s="196"/>
      <c r="E17" s="95"/>
      <c r="F17" s="9" t="s">
        <v>9</v>
      </c>
      <c r="G17" s="7" t="s">
        <v>3</v>
      </c>
      <c r="H17" s="166"/>
      <c r="I17" s="167"/>
    </row>
    <row r="18" spans="1:9" ht="21" customHeight="1">
      <c r="A18" s="162"/>
      <c r="B18" s="196" t="s">
        <v>117</v>
      </c>
      <c r="C18" s="196"/>
      <c r="D18" s="196"/>
      <c r="E18" s="95"/>
      <c r="F18" s="9" t="s">
        <v>9</v>
      </c>
      <c r="G18" s="7" t="s">
        <v>3</v>
      </c>
      <c r="H18" s="166"/>
      <c r="I18" s="167"/>
    </row>
    <row r="19" spans="1:9" ht="21" customHeight="1">
      <c r="A19" s="53" t="s">
        <v>73</v>
      </c>
      <c r="B19" s="184" t="s">
        <v>150</v>
      </c>
      <c r="C19" s="185"/>
      <c r="D19" s="96"/>
      <c r="E19" s="9" t="s">
        <v>8</v>
      </c>
      <c r="F19" s="186" t="s">
        <v>151</v>
      </c>
      <c r="G19" s="187"/>
      <c r="H19" s="96"/>
      <c r="I19" s="3" t="s">
        <v>22</v>
      </c>
    </row>
    <row r="20" spans="1:9" ht="30" customHeight="1">
      <c r="A20" s="160" t="s">
        <v>10</v>
      </c>
      <c r="B20" s="7" t="s">
        <v>11</v>
      </c>
      <c r="C20" s="170">
        <f>IF(G4="（複数日）","料金計算シートをご利用ください",IF(B4="（複数ヶ所）","料金計算シートをご利用ください",IF(料金計算!AD8="",0,VLOOKUP(料金計算!AD8,料金計算!S8:T49,2,FALSE))))</f>
        <v>0</v>
      </c>
      <c r="D20" s="171"/>
      <c r="E20" s="172" t="s">
        <v>270</v>
      </c>
      <c r="F20" s="173"/>
      <c r="G20" s="173"/>
      <c r="H20" s="173"/>
      <c r="I20" s="174"/>
    </row>
    <row r="21" spans="1:9" ht="30" customHeight="1">
      <c r="A21" s="161"/>
      <c r="B21" s="59" t="s">
        <v>87</v>
      </c>
      <c r="C21" s="170">
        <f>IF(COUNTIF(H15:H18,"（複数日）")&gt;0,"料金計算シートをご利用ください",料金計算!AF14)</f>
        <v>0</v>
      </c>
      <c r="D21" s="171"/>
      <c r="E21" s="175"/>
      <c r="F21" s="176"/>
      <c r="G21" s="176"/>
      <c r="H21" s="176"/>
      <c r="I21" s="177"/>
    </row>
    <row r="22" spans="1:9" ht="30" customHeight="1">
      <c r="A22" s="162"/>
      <c r="B22" s="7" t="s">
        <v>12</v>
      </c>
      <c r="C22" s="178">
        <f>SUM(C20:E21)</f>
        <v>0</v>
      </c>
      <c r="D22" s="179"/>
      <c r="E22" s="182">
        <f>C22</f>
        <v>0</v>
      </c>
      <c r="F22" s="183"/>
      <c r="G22" s="183"/>
      <c r="H22" s="180">
        <f>ROUNDDOWN(C22/11,0)</f>
        <v>0</v>
      </c>
      <c r="I22" s="181"/>
    </row>
    <row r="23" spans="1:9" ht="22.5" customHeight="1">
      <c r="A23" s="137" t="s">
        <v>15</v>
      </c>
      <c r="B23" s="8" t="s">
        <v>17</v>
      </c>
      <c r="C23" s="2" t="s">
        <v>20</v>
      </c>
      <c r="D23" s="2"/>
      <c r="E23" s="2" t="s">
        <v>19</v>
      </c>
      <c r="F23" s="2"/>
      <c r="G23" s="139"/>
      <c r="H23" s="139"/>
      <c r="I23" s="140"/>
    </row>
    <row r="24" spans="1:9" ht="22.5" customHeight="1">
      <c r="A24" s="138"/>
      <c r="B24" s="141" t="s">
        <v>21</v>
      </c>
      <c r="C24" s="142"/>
      <c r="D24" s="143"/>
      <c r="E24" s="143"/>
      <c r="F24" s="143"/>
      <c r="G24" s="143"/>
      <c r="H24" s="143"/>
      <c r="I24" s="144"/>
    </row>
    <row r="25" spans="1:9" ht="22.5" customHeight="1">
      <c r="A25" s="6" t="s">
        <v>16</v>
      </c>
      <c r="B25" s="8" t="s">
        <v>17</v>
      </c>
      <c r="C25" s="2" t="s">
        <v>24</v>
      </c>
      <c r="D25" s="96"/>
      <c r="E25" s="147" t="s">
        <v>84</v>
      </c>
      <c r="F25" s="147"/>
      <c r="G25" s="147"/>
      <c r="H25" s="147"/>
      <c r="I25" s="148"/>
    </row>
    <row r="26" spans="1:9" ht="22.5" customHeight="1">
      <c r="A26" s="10" t="s">
        <v>78</v>
      </c>
      <c r="B26" s="8" t="s">
        <v>17</v>
      </c>
      <c r="C26" s="2" t="s">
        <v>24</v>
      </c>
      <c r="D26" s="1" t="s">
        <v>79</v>
      </c>
      <c r="E26" s="145"/>
      <c r="F26" s="145"/>
      <c r="G26" s="145"/>
      <c r="H26" s="145"/>
      <c r="I26" s="146"/>
    </row>
    <row r="27" spans="1:9" ht="22.5" customHeight="1">
      <c r="A27" s="137" t="s">
        <v>25</v>
      </c>
      <c r="B27" s="131" t="s">
        <v>177</v>
      </c>
      <c r="C27" s="132"/>
      <c r="D27" s="132"/>
      <c r="E27" s="133"/>
      <c r="F27" s="133"/>
      <c r="G27" s="133"/>
      <c r="H27" s="133"/>
      <c r="I27" s="134"/>
    </row>
    <row r="28" spans="1:9" ht="22.5" customHeight="1">
      <c r="A28" s="138"/>
      <c r="B28" s="100" t="s">
        <v>162</v>
      </c>
      <c r="C28" s="101"/>
      <c r="D28" s="101" t="s">
        <v>163</v>
      </c>
      <c r="E28" s="102"/>
      <c r="F28" s="102" t="s">
        <v>164</v>
      </c>
      <c r="G28" s="103" t="s">
        <v>79</v>
      </c>
      <c r="H28" s="188"/>
      <c r="I28" s="189"/>
    </row>
    <row r="29" spans="1:9" ht="27">
      <c r="A29" s="56" t="s">
        <v>85</v>
      </c>
      <c r="B29" s="8" t="s">
        <v>17</v>
      </c>
      <c r="C29" s="2" t="s">
        <v>24</v>
      </c>
      <c r="D29" s="168" t="s">
        <v>123</v>
      </c>
      <c r="E29" s="168"/>
      <c r="F29" s="168"/>
      <c r="G29" s="168"/>
      <c r="H29" s="168"/>
      <c r="I29" s="169"/>
    </row>
    <row r="30" spans="1:9" ht="22.5" customHeight="1">
      <c r="A30" s="137" t="s">
        <v>13</v>
      </c>
      <c r="B30" s="151"/>
      <c r="C30" s="152"/>
      <c r="D30" s="152"/>
      <c r="E30" s="152"/>
      <c r="F30" s="152"/>
      <c r="G30" s="152"/>
      <c r="H30" s="152"/>
      <c r="I30" s="153"/>
    </row>
    <row r="31" spans="1:9" ht="22.5" customHeight="1">
      <c r="A31" s="149"/>
      <c r="B31" s="154"/>
      <c r="C31" s="155"/>
      <c r="D31" s="155"/>
      <c r="E31" s="155"/>
      <c r="F31" s="155"/>
      <c r="G31" s="155"/>
      <c r="H31" s="155"/>
      <c r="I31" s="156"/>
    </row>
    <row r="32" spans="1:9" ht="22.5" customHeight="1" thickBot="1">
      <c r="A32" s="150"/>
      <c r="B32" s="157"/>
      <c r="C32" s="158"/>
      <c r="D32" s="158"/>
      <c r="E32" s="158"/>
      <c r="F32" s="158"/>
      <c r="G32" s="158"/>
      <c r="H32" s="158"/>
      <c r="I32" s="159"/>
    </row>
    <row r="33" spans="1:9" ht="22.5" customHeight="1">
      <c r="A33" s="5"/>
      <c r="B33" s="5"/>
      <c r="H33" s="50"/>
      <c r="I33" s="58" t="s">
        <v>86</v>
      </c>
    </row>
    <row r="34" spans="1:9" ht="22.5" customHeight="1" thickBot="1">
      <c r="A34" s="136" t="s">
        <v>68</v>
      </c>
      <c r="B34" s="136"/>
      <c r="H34" s="5"/>
    </row>
    <row r="35" spans="1:9" ht="15" customHeight="1" thickBot="1">
      <c r="A35" s="51"/>
      <c r="B35" s="50"/>
      <c r="C35" s="50"/>
      <c r="D35" s="50"/>
      <c r="E35" s="50"/>
      <c r="F35" s="50"/>
      <c r="G35" s="99" t="s">
        <v>161</v>
      </c>
      <c r="H35" s="11" t="s">
        <v>154</v>
      </c>
      <c r="I35" s="91" t="s">
        <v>155</v>
      </c>
    </row>
    <row r="36" spans="1:9" ht="15" customHeight="1" thickTop="1">
      <c r="A36" s="12" t="s">
        <v>69</v>
      </c>
      <c r="C36" s="4" t="s">
        <v>70</v>
      </c>
      <c r="D36" s="4" t="s">
        <v>71</v>
      </c>
      <c r="E36" s="4" t="s">
        <v>72</v>
      </c>
      <c r="G36" s="94"/>
      <c r="H36" s="94"/>
      <c r="I36" s="92"/>
    </row>
    <row r="37" spans="1:9" ht="15" customHeight="1" thickBot="1">
      <c r="A37" s="52"/>
      <c r="B37" s="49"/>
      <c r="C37" s="49"/>
      <c r="D37" s="49"/>
      <c r="E37" s="49"/>
      <c r="F37" s="49"/>
      <c r="G37" s="52"/>
      <c r="H37" s="52"/>
      <c r="I37" s="93"/>
    </row>
  </sheetData>
  <sheetProtection sheet="1" objects="1" scenarios="1"/>
  <protectedRanges>
    <protectedRange sqref="H28" name="範囲1"/>
    <protectedRange sqref="H2 B3:B4 G4 H7 D5:D9 G10 B10:B12 G13 I13 B14 E15:E18 D19 D24:D25 E26 B30 H15:H19" name="編集許可範囲"/>
  </protectedRanges>
  <mergeCells count="55">
    <mergeCell ref="B4:E4"/>
    <mergeCell ref="G4:I4"/>
    <mergeCell ref="H2:I2"/>
    <mergeCell ref="A2:F2"/>
    <mergeCell ref="B3:G3"/>
    <mergeCell ref="H3:I3"/>
    <mergeCell ref="A5:A9"/>
    <mergeCell ref="B5:C5"/>
    <mergeCell ref="D5:I5"/>
    <mergeCell ref="B7:C7"/>
    <mergeCell ref="B8:C8"/>
    <mergeCell ref="D8:I8"/>
    <mergeCell ref="B6:C6"/>
    <mergeCell ref="D6:I6"/>
    <mergeCell ref="D7:F7"/>
    <mergeCell ref="H7:I7"/>
    <mergeCell ref="B9:C9"/>
    <mergeCell ref="D9:I9"/>
    <mergeCell ref="B19:C19"/>
    <mergeCell ref="F19:G19"/>
    <mergeCell ref="A27:A28"/>
    <mergeCell ref="H28:I28"/>
    <mergeCell ref="G10:I10"/>
    <mergeCell ref="B11:I11"/>
    <mergeCell ref="A20:A22"/>
    <mergeCell ref="B16:D16"/>
    <mergeCell ref="B17:D17"/>
    <mergeCell ref="H17:I17"/>
    <mergeCell ref="B18:D18"/>
    <mergeCell ref="H18:I18"/>
    <mergeCell ref="H16:I16"/>
    <mergeCell ref="B14:C14"/>
    <mergeCell ref="B10:E10"/>
    <mergeCell ref="B12:I12"/>
    <mergeCell ref="E20:I21"/>
    <mergeCell ref="C21:D21"/>
    <mergeCell ref="C22:D22"/>
    <mergeCell ref="H22:I22"/>
    <mergeCell ref="E22:G22"/>
    <mergeCell ref="B27:I27"/>
    <mergeCell ref="B1:I1"/>
    <mergeCell ref="A34:B34"/>
    <mergeCell ref="A23:A24"/>
    <mergeCell ref="G23:I23"/>
    <mergeCell ref="B24:C24"/>
    <mergeCell ref="D24:I24"/>
    <mergeCell ref="E26:I26"/>
    <mergeCell ref="E25:I25"/>
    <mergeCell ref="A30:A32"/>
    <mergeCell ref="B30:I32"/>
    <mergeCell ref="A15:A18"/>
    <mergeCell ref="B15:D15"/>
    <mergeCell ref="H15:I15"/>
    <mergeCell ref="D29:I29"/>
    <mergeCell ref="C20:D20"/>
  </mergeCells>
  <phoneticPr fontId="3"/>
  <conditionalFormatting sqref="F13:I13">
    <cfRule type="expression" dxfId="9" priority="18">
      <formula>$I$14=FALSE</formula>
    </cfRule>
  </conditionalFormatting>
  <conditionalFormatting sqref="G36:G37">
    <cfRule type="expression" dxfId="8" priority="5">
      <formula>$D$25&gt;=1</formula>
    </cfRule>
  </conditionalFormatting>
  <conditionalFormatting sqref="H15:H18">
    <cfRule type="expression" dxfId="7" priority="1">
      <formula>$E15=""</formula>
    </cfRule>
  </conditionalFormatting>
  <dataValidations xWindow="160" yWindow="492" count="15">
    <dataValidation type="date" allowBlank="1" showInputMessage="1" showErrorMessage="1" error="○○/〇/〇_x000a_と言う形式でご入力ください。" sqref="E26:I26" xr:uid="{A2097B39-DF1F-4A14-8331-B949932C060F}">
      <formula1>45017</formula1>
      <formula2>81540</formula2>
    </dataValidation>
    <dataValidation type="list" allowBlank="1" showInputMessage="1" showErrorMessage="1" sqref="G4:I4" xr:uid="{6E6C5ADD-4C7B-4150-8D00-5CFD56ADDCCD}">
      <formula1>"午前(9:00～12:30),午後(13:00～17:00),夜間(17:30～21:30),全日(9:00～21:30),午前・午後(9:00～17:00),午後・夜間(13:00～21:30),（複数日）"</formula1>
    </dataValidation>
    <dataValidation allowBlank="1" showInputMessage="1" showErrorMessage="1" error="aaa" sqref="C22:D22" xr:uid="{803CDBFE-EDC2-4C2E-BE1C-48C98B83F444}"/>
    <dataValidation type="whole" allowBlank="1" showInputMessage="1" showErrorMessage="1" error="2までの整数をご入力ください" prompt="プロジェクターは講堂、B、C、E、F会議室で利用可能です。_x000a_A、D会議室には暗幕がないため、スクリーン・プロジェクターは利用不可です。" sqref="E18" xr:uid="{4165A5F3-85FE-4A2D-8730-6513E6B777D8}">
      <formula1>0</formula1>
      <formula2>2</formula2>
    </dataValidation>
    <dataValidation allowBlank="1" showInputMessage="1" showErrorMessage="1" error="○○/〇/〇_x000a_と言う形式でご入力ください。_x000a_複数日にまたがる場合は、ここを空白として備考欄にご記入ください。" sqref="H3:I3" xr:uid="{150B75A8-A6D1-4110-BA9F-A37662B92D41}"/>
    <dataValidation type="date" allowBlank="1" showInputMessage="1" showErrorMessage="1" error="「2023/1/1」_x000a_と言う形式でご入力ください。_x000a_複数日にまたがる場合は、備考欄に利用日をご入力ください。" prompt="複数日にまたがる利用の場合、一日ごとに受付書を作成してください。" sqref="B3:G3" xr:uid="{3633C4A6-8AFB-40F0-99C6-1C06A4F827E7}">
      <formula1>45017</formula1>
      <formula2>81540</formula2>
    </dataValidation>
    <dataValidation type="date" allowBlank="1" showInputMessage="1" showErrorMessage="1" error="「2023/1/1」_x000a_と言う形式でご入力ください。" sqref="H2:I2" xr:uid="{E81C8A3C-0D13-40E7-9B81-9BE75C90BD17}">
      <formula1>45017</formula1>
      <formula2>81540</formula2>
    </dataValidation>
    <dataValidation type="list" allowBlank="1" showInputMessage="1" showErrorMessage="1" sqref="H15:I18" xr:uid="{B6C8F9BD-F24B-4B07-BFFF-40D735D7D290}">
      <formula1>"午前(9:00～12:30),午後(13:00～17:00),夜間(17:30～21:30),全日(9:00～21:30),午前・午後(9:00～17:00),午後・夜間(13:00～21:30),（複数日）,"</formula1>
    </dataValidation>
    <dataValidation type="whole" allowBlank="1" showInputMessage="1" showErrorMessage="1" error="3までの整数をご入力ください" prompt="ワイヤレスマイクは、講堂3本まで、A～C会議室2本まで利用できます。_x000a_D～F会議室ではマイクは使用できません。" sqref="E15" xr:uid="{71F0CE6F-1A7C-461A-9F98-1A0EA0E55EF7}">
      <formula1>0</formula1>
      <formula2>3</formula2>
    </dataValidation>
    <dataValidation type="whole" allowBlank="1" showInputMessage="1" showErrorMessage="1" error="4までの整数をご入力ください" prompt="有線マイクは、講堂4本まで、A～C会議室2本まで利用できます。_x000a_D～F会議室ではマイクは使用できません。" sqref="E16" xr:uid="{B9DC1B8F-91BB-42DB-9852-1655525C184F}">
      <formula1>0</formula1>
      <formula2>4</formula2>
    </dataValidation>
    <dataValidation type="whole" allowBlank="1" showInputMessage="1" showErrorMessage="1" error="48までの整数をご入力ください" sqref="D19" xr:uid="{C666EFD9-C1B0-4371-846F-47E24C1A2E8E}">
      <formula1>0</formula1>
      <formula2>48</formula2>
    </dataValidation>
    <dataValidation type="whole" allowBlank="1" showInputMessage="1" showErrorMessage="1" error="172までの整数をご入力ください" sqref="H19" xr:uid="{7AE53CFA-F493-4C7C-AC2E-D16988F8BF26}">
      <formula1>0</formula1>
      <formula2>172</formula2>
    </dataValidation>
    <dataValidation allowBlank="1" showErrorMessage="1" prompt="団体名と同じ場合、記入不要です。" sqref="D9:I9" xr:uid="{EE858F54-DC26-4EAC-B86C-0E91ABAED70D}"/>
    <dataValidation type="whole" allowBlank="1" showInputMessage="1" showErrorMessage="1" error="2までの整数をご入力ください" prompt="講堂にはスクリーンが付属しているためを無料でご利用いただけます。_x000a_スクリーンはB、C、E、F会議室で利用可能です。_x000a_A、D会議室には暗幕がないため、スクリーン・プロジェクターは利用不可です。" sqref="E17" xr:uid="{29F32F48-4881-4A37-8040-BE8E6546856C}">
      <formula1>0</formula1>
      <formula2>2</formula2>
    </dataValidation>
    <dataValidation type="list" allowBlank="1" showInputMessage="1" showErrorMessage="1" prompt="複数の会議室にまたがって利用される場合、会議室名を「複数ヶ所」として備考欄に利用する会議室を記入してください。" sqref="B4:E4" xr:uid="{C181B69C-3D92-4124-9685-2831D6E8A8F6}">
      <formula1>"講堂,A会議室,B会議室,C会議室,D会議室,E会議室,F会議室,（複数ヶ所）"</formula1>
    </dataValidation>
  </dataValidations>
  <hyperlinks>
    <hyperlink ref="I33" r:id="rId1" xr:uid="{DAB1D569-7828-4E53-A088-1F5366819338}"/>
  </hyperlinks>
  <printOptions horizontalCentered="1" verticalCentered="1"/>
  <pageMargins left="0.70866141732283472" right="0.27559055118110237" top="0.15748031496062992" bottom="0.15748031496062992" header="0.31496062992125984" footer="0.31496062992125984"/>
  <pageSetup paperSize="9" scale="99" orientation="portrait" r:id="rId2"/>
  <ignoredErrors>
    <ignoredError sqref="C21" formulaRange="1"/>
  </ignoredErrors>
  <drawing r:id="rId3"/>
  <legacyDrawing r:id="rId4"/>
  <mc:AlternateContent xmlns:mc="http://schemas.openxmlformats.org/markup-compatibility/2006">
    <mc:Choice Requires="x14">
      <controls>
        <mc:AlternateContent xmlns:mc="http://schemas.openxmlformats.org/markup-compatibility/2006">
          <mc:Choice Requires="x14">
            <control shapeId="260109" r:id="rId5" name="Check Box 13">
              <controlPr defaultSize="0" autoFill="0" autoLine="0" autoPict="0">
                <anchor moveWithCells="1">
                  <from>
                    <xdr:col>2</xdr:col>
                    <xdr:colOff>114300</xdr:colOff>
                    <xdr:row>11</xdr:row>
                    <xdr:rowOff>228600</xdr:rowOff>
                  </from>
                  <to>
                    <xdr:col>2</xdr:col>
                    <xdr:colOff>333375</xdr:colOff>
                    <xdr:row>13</xdr:row>
                    <xdr:rowOff>28575</xdr:rowOff>
                  </to>
                </anchor>
              </controlPr>
            </control>
          </mc:Choice>
        </mc:AlternateContent>
        <mc:AlternateContent xmlns:mc="http://schemas.openxmlformats.org/markup-compatibility/2006">
          <mc:Choice Requires="x14">
            <control shapeId="260110" r:id="rId6" name="Check Box 14">
              <controlPr defaultSize="0" autoFill="0" autoLine="0" autoPict="0">
                <anchor moveWithCells="1">
                  <from>
                    <xdr:col>1</xdr:col>
                    <xdr:colOff>200025</xdr:colOff>
                    <xdr:row>11</xdr:row>
                    <xdr:rowOff>228600</xdr:rowOff>
                  </from>
                  <to>
                    <xdr:col>1</xdr:col>
                    <xdr:colOff>419100</xdr:colOff>
                    <xdr:row>13</xdr:row>
                    <xdr:rowOff>28575</xdr:rowOff>
                  </to>
                </anchor>
              </controlPr>
            </control>
          </mc:Choice>
        </mc:AlternateContent>
        <mc:AlternateContent xmlns:mc="http://schemas.openxmlformats.org/markup-compatibility/2006">
          <mc:Choice Requires="x14">
            <control shapeId="260111" r:id="rId7" name="Check Box 15">
              <controlPr defaultSize="0" autoFill="0" autoLine="0" autoPict="0">
                <anchor moveWithCells="1">
                  <from>
                    <xdr:col>3</xdr:col>
                    <xdr:colOff>542925</xdr:colOff>
                    <xdr:row>11</xdr:row>
                    <xdr:rowOff>228600</xdr:rowOff>
                  </from>
                  <to>
                    <xdr:col>4</xdr:col>
                    <xdr:colOff>0</xdr:colOff>
                    <xdr:row>13</xdr:row>
                    <xdr:rowOff>28575</xdr:rowOff>
                  </to>
                </anchor>
              </controlPr>
            </control>
          </mc:Choice>
        </mc:AlternateContent>
        <mc:AlternateContent xmlns:mc="http://schemas.openxmlformats.org/markup-compatibility/2006">
          <mc:Choice Requires="x14">
            <control shapeId="260097" r:id="rId8" name="Check Box 1">
              <controlPr defaultSize="0" autoFill="0" autoLine="0" autoPict="0">
                <anchor moveWithCells="1">
                  <from>
                    <xdr:col>2</xdr:col>
                    <xdr:colOff>28575</xdr:colOff>
                    <xdr:row>22</xdr:row>
                    <xdr:rowOff>0</xdr:rowOff>
                  </from>
                  <to>
                    <xdr:col>2</xdr:col>
                    <xdr:colOff>247650</xdr:colOff>
                    <xdr:row>23</xdr:row>
                    <xdr:rowOff>47625</xdr:rowOff>
                  </to>
                </anchor>
              </controlPr>
            </control>
          </mc:Choice>
        </mc:AlternateContent>
        <mc:AlternateContent xmlns:mc="http://schemas.openxmlformats.org/markup-compatibility/2006">
          <mc:Choice Requires="x14">
            <control shapeId="260098" r:id="rId9" name="Check Box 2">
              <controlPr defaultSize="0" autoFill="0" autoLine="0" autoPict="0">
                <anchor moveWithCells="1">
                  <from>
                    <xdr:col>3</xdr:col>
                    <xdr:colOff>523875</xdr:colOff>
                    <xdr:row>22</xdr:row>
                    <xdr:rowOff>0</xdr:rowOff>
                  </from>
                  <to>
                    <xdr:col>3</xdr:col>
                    <xdr:colOff>742950</xdr:colOff>
                    <xdr:row>23</xdr:row>
                    <xdr:rowOff>47625</xdr:rowOff>
                  </to>
                </anchor>
              </controlPr>
            </control>
          </mc:Choice>
        </mc:AlternateContent>
        <mc:AlternateContent xmlns:mc="http://schemas.openxmlformats.org/markup-compatibility/2006">
          <mc:Choice Requires="x14">
            <control shapeId="260099" r:id="rId10" name="Check Box 3">
              <controlPr defaultSize="0" autoFill="0" autoLine="0" autoPict="0">
                <anchor moveWithCells="1">
                  <from>
                    <xdr:col>1</xdr:col>
                    <xdr:colOff>161925</xdr:colOff>
                    <xdr:row>22</xdr:row>
                    <xdr:rowOff>0</xdr:rowOff>
                  </from>
                  <to>
                    <xdr:col>1</xdr:col>
                    <xdr:colOff>381000</xdr:colOff>
                    <xdr:row>23</xdr:row>
                    <xdr:rowOff>47625</xdr:rowOff>
                  </to>
                </anchor>
              </controlPr>
            </control>
          </mc:Choice>
        </mc:AlternateContent>
        <mc:AlternateContent xmlns:mc="http://schemas.openxmlformats.org/markup-compatibility/2006">
          <mc:Choice Requires="x14">
            <control shapeId="260100" r:id="rId11" name="Check Box 4">
              <controlPr defaultSize="0" autoFill="0" autoLine="0" autoPict="0">
                <anchor moveWithCells="1">
                  <from>
                    <xdr:col>2</xdr:col>
                    <xdr:colOff>28575</xdr:colOff>
                    <xdr:row>22</xdr:row>
                    <xdr:rowOff>266700</xdr:rowOff>
                  </from>
                  <to>
                    <xdr:col>2</xdr:col>
                    <xdr:colOff>247650</xdr:colOff>
                    <xdr:row>24</xdr:row>
                    <xdr:rowOff>28575</xdr:rowOff>
                  </to>
                </anchor>
              </controlPr>
            </control>
          </mc:Choice>
        </mc:AlternateContent>
        <mc:AlternateContent xmlns:mc="http://schemas.openxmlformats.org/markup-compatibility/2006">
          <mc:Choice Requires="x14">
            <control shapeId="260101" r:id="rId12" name="Check Box 5">
              <controlPr defaultSize="0" autoFill="0" autoLine="0" autoPict="0">
                <anchor moveWithCells="1">
                  <from>
                    <xdr:col>2</xdr:col>
                    <xdr:colOff>28575</xdr:colOff>
                    <xdr:row>23</xdr:row>
                    <xdr:rowOff>266700</xdr:rowOff>
                  </from>
                  <to>
                    <xdr:col>2</xdr:col>
                    <xdr:colOff>247650</xdr:colOff>
                    <xdr:row>25</xdr:row>
                    <xdr:rowOff>28575</xdr:rowOff>
                  </to>
                </anchor>
              </controlPr>
            </control>
          </mc:Choice>
        </mc:AlternateContent>
        <mc:AlternateContent xmlns:mc="http://schemas.openxmlformats.org/markup-compatibility/2006">
          <mc:Choice Requires="x14">
            <control shapeId="260102" r:id="rId13" name="Check Box 6">
              <controlPr defaultSize="0" autoFill="0" autoLine="0" autoPict="0">
                <anchor moveWithCells="1">
                  <from>
                    <xdr:col>1</xdr:col>
                    <xdr:colOff>161925</xdr:colOff>
                    <xdr:row>23</xdr:row>
                    <xdr:rowOff>276225</xdr:rowOff>
                  </from>
                  <to>
                    <xdr:col>1</xdr:col>
                    <xdr:colOff>381000</xdr:colOff>
                    <xdr:row>25</xdr:row>
                    <xdr:rowOff>38100</xdr:rowOff>
                  </to>
                </anchor>
              </controlPr>
            </control>
          </mc:Choice>
        </mc:AlternateContent>
        <mc:AlternateContent xmlns:mc="http://schemas.openxmlformats.org/markup-compatibility/2006">
          <mc:Choice Requires="x14">
            <control shapeId="260107" r:id="rId14" name="Check Box 11">
              <controlPr defaultSize="0" autoFill="0" autoLine="0" autoPict="0">
                <anchor moveWithCells="1">
                  <from>
                    <xdr:col>2</xdr:col>
                    <xdr:colOff>28575</xdr:colOff>
                    <xdr:row>28</xdr:row>
                    <xdr:rowOff>19050</xdr:rowOff>
                  </from>
                  <to>
                    <xdr:col>2</xdr:col>
                    <xdr:colOff>247650</xdr:colOff>
                    <xdr:row>29</xdr:row>
                    <xdr:rowOff>9525</xdr:rowOff>
                  </to>
                </anchor>
              </controlPr>
            </control>
          </mc:Choice>
        </mc:AlternateContent>
        <mc:AlternateContent xmlns:mc="http://schemas.openxmlformats.org/markup-compatibility/2006">
          <mc:Choice Requires="x14">
            <control shapeId="260108" r:id="rId15" name="Check Box 12">
              <controlPr defaultSize="0" autoFill="0" autoLine="0" autoPict="0">
                <anchor moveWithCells="1">
                  <from>
                    <xdr:col>1</xdr:col>
                    <xdr:colOff>161925</xdr:colOff>
                    <xdr:row>28</xdr:row>
                    <xdr:rowOff>19050</xdr:rowOff>
                  </from>
                  <to>
                    <xdr:col>1</xdr:col>
                    <xdr:colOff>381000</xdr:colOff>
                    <xdr:row>29</xdr:row>
                    <xdr:rowOff>9525</xdr:rowOff>
                  </to>
                </anchor>
              </controlPr>
            </control>
          </mc:Choice>
        </mc:AlternateContent>
        <mc:AlternateContent xmlns:mc="http://schemas.openxmlformats.org/markup-compatibility/2006">
          <mc:Choice Requires="x14">
            <control shapeId="260105" r:id="rId16" name="Check Box 9">
              <controlPr defaultSize="0" autoFill="0" autoLine="0" autoPict="0">
                <anchor moveWithCells="1">
                  <from>
                    <xdr:col>2</xdr:col>
                    <xdr:colOff>28575</xdr:colOff>
                    <xdr:row>24</xdr:row>
                    <xdr:rowOff>266700</xdr:rowOff>
                  </from>
                  <to>
                    <xdr:col>2</xdr:col>
                    <xdr:colOff>247650</xdr:colOff>
                    <xdr:row>26</xdr:row>
                    <xdr:rowOff>28575</xdr:rowOff>
                  </to>
                </anchor>
              </controlPr>
            </control>
          </mc:Choice>
        </mc:AlternateContent>
        <mc:AlternateContent xmlns:mc="http://schemas.openxmlformats.org/markup-compatibility/2006">
          <mc:Choice Requires="x14">
            <control shapeId="260106" r:id="rId17" name="Check Box 10">
              <controlPr defaultSize="0" autoFill="0" autoLine="0" autoPict="0">
                <anchor moveWithCells="1">
                  <from>
                    <xdr:col>1</xdr:col>
                    <xdr:colOff>161925</xdr:colOff>
                    <xdr:row>24</xdr:row>
                    <xdr:rowOff>276225</xdr:rowOff>
                  </from>
                  <to>
                    <xdr:col>1</xdr:col>
                    <xdr:colOff>381000</xdr:colOff>
                    <xdr:row>26</xdr:row>
                    <xdr:rowOff>38100</xdr:rowOff>
                  </to>
                </anchor>
              </controlPr>
            </control>
          </mc:Choice>
        </mc:AlternateContent>
        <mc:AlternateContent xmlns:mc="http://schemas.openxmlformats.org/markup-compatibility/2006">
          <mc:Choice Requires="x14">
            <control shapeId="260121" r:id="rId18" name="Check Box 25">
              <controlPr defaultSize="0" autoFill="0" autoLine="0" autoPict="0">
                <anchor moveWithCells="1">
                  <from>
                    <xdr:col>1</xdr:col>
                    <xdr:colOff>161925</xdr:colOff>
                    <xdr:row>26</xdr:row>
                    <xdr:rowOff>266700</xdr:rowOff>
                  </from>
                  <to>
                    <xdr:col>1</xdr:col>
                    <xdr:colOff>381000</xdr:colOff>
                    <xdr:row>28</xdr:row>
                    <xdr:rowOff>28575</xdr:rowOff>
                  </to>
                </anchor>
              </controlPr>
            </control>
          </mc:Choice>
        </mc:AlternateContent>
        <mc:AlternateContent xmlns:mc="http://schemas.openxmlformats.org/markup-compatibility/2006">
          <mc:Choice Requires="x14">
            <control shapeId="260123" r:id="rId19" name="Check Box 27">
              <controlPr defaultSize="0" autoFill="0" autoLine="0" autoPict="0">
                <anchor moveWithCells="1">
                  <from>
                    <xdr:col>2</xdr:col>
                    <xdr:colOff>552450</xdr:colOff>
                    <xdr:row>26</xdr:row>
                    <xdr:rowOff>266700</xdr:rowOff>
                  </from>
                  <to>
                    <xdr:col>3</xdr:col>
                    <xdr:colOff>9525</xdr:colOff>
                    <xdr:row>28</xdr:row>
                    <xdr:rowOff>28575</xdr:rowOff>
                  </to>
                </anchor>
              </controlPr>
            </control>
          </mc:Choice>
        </mc:AlternateContent>
        <mc:AlternateContent xmlns:mc="http://schemas.openxmlformats.org/markup-compatibility/2006">
          <mc:Choice Requires="x14">
            <control shapeId="260125" r:id="rId20" name="Check Box 29">
              <controlPr defaultSize="0" autoFill="0" autoLine="0" autoPict="0">
                <anchor moveWithCells="1">
                  <from>
                    <xdr:col>4</xdr:col>
                    <xdr:colOff>533400</xdr:colOff>
                    <xdr:row>26</xdr:row>
                    <xdr:rowOff>266700</xdr:rowOff>
                  </from>
                  <to>
                    <xdr:col>4</xdr:col>
                    <xdr:colOff>752475</xdr:colOff>
                    <xdr:row>28</xdr:row>
                    <xdr:rowOff>28575</xdr:rowOff>
                  </to>
                </anchor>
              </controlPr>
            </control>
          </mc:Choice>
        </mc:AlternateContent>
        <mc:AlternateContent xmlns:mc="http://schemas.openxmlformats.org/markup-compatibility/2006">
          <mc:Choice Requires="x14">
            <control shapeId="260145" r:id="rId21" name="Check Box 49">
              <controlPr defaultSize="0" autoFill="0" autoLine="0" autoPict="0">
                <anchor moveWithCells="1">
                  <from>
                    <xdr:col>1</xdr:col>
                    <xdr:colOff>161925</xdr:colOff>
                    <xdr:row>26</xdr:row>
                    <xdr:rowOff>266700</xdr:rowOff>
                  </from>
                  <to>
                    <xdr:col>1</xdr:col>
                    <xdr:colOff>381000</xdr:colOff>
                    <xdr:row>28</xdr:row>
                    <xdr:rowOff>28575</xdr:rowOff>
                  </to>
                </anchor>
              </controlPr>
            </control>
          </mc:Choice>
        </mc:AlternateContent>
        <mc:AlternateContent xmlns:mc="http://schemas.openxmlformats.org/markup-compatibility/2006">
          <mc:Choice Requires="x14">
            <control shapeId="260146" r:id="rId22" name="Check Box 50">
              <controlPr defaultSize="0" autoFill="0" autoLine="0" autoPict="0">
                <anchor moveWithCells="1">
                  <from>
                    <xdr:col>2</xdr:col>
                    <xdr:colOff>552450</xdr:colOff>
                    <xdr:row>26</xdr:row>
                    <xdr:rowOff>266700</xdr:rowOff>
                  </from>
                  <to>
                    <xdr:col>3</xdr:col>
                    <xdr:colOff>9525</xdr:colOff>
                    <xdr:row>28</xdr:row>
                    <xdr:rowOff>28575</xdr:rowOff>
                  </to>
                </anchor>
              </controlPr>
            </control>
          </mc:Choice>
        </mc:AlternateContent>
        <mc:AlternateContent xmlns:mc="http://schemas.openxmlformats.org/markup-compatibility/2006">
          <mc:Choice Requires="x14">
            <control shapeId="260147" r:id="rId23" name="Check Box 51">
              <controlPr defaultSize="0" autoFill="0" autoLine="0" autoPict="0">
                <anchor moveWithCells="1">
                  <from>
                    <xdr:col>4</xdr:col>
                    <xdr:colOff>533400</xdr:colOff>
                    <xdr:row>26</xdr:row>
                    <xdr:rowOff>266700</xdr:rowOff>
                  </from>
                  <to>
                    <xdr:col>4</xdr:col>
                    <xdr:colOff>752475</xdr:colOff>
                    <xdr:row>28</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8ACDEABB-9C81-4867-8982-34D85F4261BB}">
            <xm:f>$B$4=料金表!$B$10</xm:f>
            <x14:dxf>
              <fill>
                <patternFill>
                  <bgColor theme="0" tint="-0.24994659260841701"/>
                </patternFill>
              </fill>
            </x14:dxf>
          </x14:cfRule>
          <x14:cfRule type="expression" priority="8" id="{1FE358B1-2EA7-46FF-BDA9-553D7A85F616}">
            <xm:f>$B$4=料金表!$B$9</xm:f>
            <x14:dxf>
              <fill>
                <patternFill>
                  <bgColor theme="0" tint="-0.24994659260841701"/>
                </patternFill>
              </fill>
            </x14:dxf>
          </x14:cfRule>
          <xm:sqref>B15:F16</xm:sqref>
        </x14:conditionalFormatting>
        <x14:conditionalFormatting xmlns:xm="http://schemas.microsoft.com/office/excel/2006/main">
          <x14:cfRule type="expression" priority="9" id="{7A79A1A6-CFDB-4E35-BCC9-1F05E999722D}">
            <xm:f>$B$4=料金表!$B$8</xm:f>
            <x14:dxf>
              <fill>
                <patternFill>
                  <bgColor theme="0" tint="-0.24994659260841701"/>
                </patternFill>
              </fill>
            </x14:dxf>
          </x14:cfRule>
          <xm:sqref>B15:F18</xm:sqref>
        </x14:conditionalFormatting>
        <x14:conditionalFormatting xmlns:xm="http://schemas.microsoft.com/office/excel/2006/main">
          <x14:cfRule type="expression" priority="6" id="{E074D4EC-B9F5-436C-8C65-27A4E95A48DE}">
            <xm:f>$B$4=料金表!$B$4</xm:f>
            <x14:dxf>
              <fill>
                <patternFill>
                  <bgColor theme="0" tint="-0.24994659260841701"/>
                </patternFill>
              </fill>
            </x14:dxf>
          </x14:cfRule>
          <xm:sqref>B17:F17</xm:sqref>
        </x14:conditionalFormatting>
        <x14:conditionalFormatting xmlns:xm="http://schemas.microsoft.com/office/excel/2006/main">
          <x14:cfRule type="expression" priority="17" id="{7544370D-C38B-4963-BDBD-7F46FAD55AD1}">
            <xm:f>$B$4=料金表!$B$5</xm:f>
            <x14:dxf>
              <fill>
                <patternFill>
                  <bgColor theme="0" tint="-0.24994659260841701"/>
                </patternFill>
              </fill>
            </x14:dxf>
          </x14:cfRule>
          <xm:sqref>B17:F18</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0F078-513A-46EF-A64F-D220E94688D5}">
  <sheetPr>
    <tabColor rgb="FFFFFF00"/>
  </sheetPr>
  <dimension ref="A1:U37"/>
  <sheetViews>
    <sheetView zoomScaleNormal="100" workbookViewId="0">
      <selection activeCell="G4" sqref="G4:I4"/>
    </sheetView>
  </sheetViews>
  <sheetFormatPr defaultColWidth="10" defaultRowHeight="22.5" customHeight="1"/>
  <cols>
    <col min="1" max="1" width="11.5" style="4" customWidth="1"/>
    <col min="2" max="16384" width="10" style="4"/>
  </cols>
  <sheetData>
    <row r="1" spans="1:21" ht="29.25" customHeight="1" thickBot="1">
      <c r="A1" s="90" t="s">
        <v>152</v>
      </c>
      <c r="B1" s="135" t="s">
        <v>153</v>
      </c>
      <c r="C1" s="135"/>
      <c r="D1" s="135"/>
      <c r="E1" s="135"/>
      <c r="F1" s="135"/>
      <c r="G1" s="135"/>
      <c r="H1" s="135"/>
      <c r="I1" s="135"/>
    </row>
    <row r="2" spans="1:21" ht="30.75" customHeight="1" thickBot="1">
      <c r="A2" s="217" t="s">
        <v>1</v>
      </c>
      <c r="B2" s="217"/>
      <c r="C2" s="217"/>
      <c r="D2" s="217"/>
      <c r="E2" s="217"/>
      <c r="F2" s="217"/>
      <c r="G2" s="57" t="s">
        <v>80</v>
      </c>
      <c r="H2" s="215">
        <v>45018</v>
      </c>
      <c r="I2" s="216"/>
    </row>
    <row r="3" spans="1:21" ht="60" customHeight="1">
      <c r="A3" s="6" t="s">
        <v>2</v>
      </c>
      <c r="B3" s="218">
        <v>45107</v>
      </c>
      <c r="C3" s="219"/>
      <c r="D3" s="219"/>
      <c r="E3" s="219"/>
      <c r="F3" s="219"/>
      <c r="G3" s="219"/>
      <c r="H3" s="220" t="str">
        <f>IF(B3="","","("&amp;TEXT(B3,"aaa")&amp;")")</f>
        <v>(金)</v>
      </c>
      <c r="I3" s="221"/>
    </row>
    <row r="4" spans="1:21" ht="30" customHeight="1">
      <c r="A4" s="6" t="s">
        <v>18</v>
      </c>
      <c r="B4" s="211" t="s">
        <v>28</v>
      </c>
      <c r="C4" s="212"/>
      <c r="D4" s="212"/>
      <c r="E4" s="212"/>
      <c r="F4" s="7" t="s">
        <v>76</v>
      </c>
      <c r="G4" s="213" t="s">
        <v>83</v>
      </c>
      <c r="H4" s="213"/>
      <c r="I4" s="214"/>
      <c r="P4" s="81"/>
      <c r="Q4" s="81"/>
      <c r="R4" s="81"/>
      <c r="S4" s="81"/>
      <c r="T4" s="81"/>
      <c r="U4" s="81"/>
    </row>
    <row r="5" spans="1:21" ht="21" customHeight="1">
      <c r="A5" s="137" t="s">
        <v>156</v>
      </c>
      <c r="B5" s="184" t="s">
        <v>4</v>
      </c>
      <c r="C5" s="185"/>
      <c r="D5" s="197" t="s">
        <v>171</v>
      </c>
      <c r="E5" s="198"/>
      <c r="F5" s="198"/>
      <c r="G5" s="198"/>
      <c r="H5" s="198"/>
      <c r="I5" s="203"/>
      <c r="P5" s="81"/>
      <c r="Q5" s="81"/>
      <c r="R5" s="81"/>
      <c r="S5" s="81"/>
      <c r="T5" s="81"/>
      <c r="U5" s="81"/>
    </row>
    <row r="6" spans="1:21" ht="21" customHeight="1">
      <c r="A6" s="149"/>
      <c r="B6" s="184" t="s">
        <v>146</v>
      </c>
      <c r="C6" s="185"/>
      <c r="D6" s="197" t="s">
        <v>168</v>
      </c>
      <c r="E6" s="198"/>
      <c r="F6" s="198"/>
      <c r="G6" s="198"/>
      <c r="H6" s="198"/>
      <c r="I6" s="203"/>
      <c r="P6" s="81"/>
      <c r="Q6" s="81"/>
      <c r="R6" s="81"/>
      <c r="S6" s="81"/>
      <c r="T6" s="81"/>
      <c r="U6" s="81"/>
    </row>
    <row r="7" spans="1:21" ht="21" customHeight="1">
      <c r="A7" s="149"/>
      <c r="B7" s="184" t="s">
        <v>159</v>
      </c>
      <c r="C7" s="185"/>
      <c r="D7" s="197" t="s" ph="1">
        <v>172</v>
      </c>
      <c r="E7" s="147"/>
      <c r="F7" s="205"/>
      <c r="G7" s="7" t="s">
        <v>5</v>
      </c>
      <c r="H7" s="197" t="s" ph="1">
        <v>173</v>
      </c>
      <c r="I7" s="148"/>
    </row>
    <row r="8" spans="1:21" ht="21" customHeight="1">
      <c r="A8" s="149"/>
      <c r="B8" s="184" t="s">
        <v>7</v>
      </c>
      <c r="C8" s="185"/>
      <c r="D8" s="204" t="s">
        <v>271</v>
      </c>
      <c r="E8" s="198"/>
      <c r="F8" s="198"/>
      <c r="G8" s="198"/>
      <c r="H8" s="198"/>
      <c r="I8" s="203"/>
    </row>
    <row r="9" spans="1:21" ht="21" customHeight="1">
      <c r="A9" s="138"/>
      <c r="B9" s="206" t="s">
        <v>157</v>
      </c>
      <c r="C9" s="207"/>
      <c r="D9" s="208" t="s">
        <v>174</v>
      </c>
      <c r="E9" s="209"/>
      <c r="F9" s="209"/>
      <c r="G9" s="209"/>
      <c r="H9" s="209"/>
      <c r="I9" s="210"/>
    </row>
    <row r="10" spans="1:21" ht="21" customHeight="1">
      <c r="A10" s="6" t="s">
        <v>82</v>
      </c>
      <c r="B10" s="190" t="s">
        <v>169</v>
      </c>
      <c r="C10" s="191"/>
      <c r="D10" s="191"/>
      <c r="E10" s="199"/>
      <c r="F10" s="7" t="s">
        <v>6</v>
      </c>
      <c r="G10" s="190" t="s">
        <v>170</v>
      </c>
      <c r="H10" s="191"/>
      <c r="I10" s="192"/>
    </row>
    <row r="11" spans="1:21" ht="45" customHeight="1">
      <c r="A11" s="6" t="s">
        <v>0</v>
      </c>
      <c r="B11" s="193" t="s">
        <v>176</v>
      </c>
      <c r="C11" s="194"/>
      <c r="D11" s="194"/>
      <c r="E11" s="194"/>
      <c r="F11" s="194"/>
      <c r="G11" s="194"/>
      <c r="H11" s="194"/>
      <c r="I11" s="195"/>
    </row>
    <row r="12" spans="1:21" ht="21" customHeight="1">
      <c r="A12" s="6" t="s">
        <v>14</v>
      </c>
      <c r="B12" s="200" t="s">
        <v>175</v>
      </c>
      <c r="C12" s="201"/>
      <c r="D12" s="201"/>
      <c r="E12" s="201"/>
      <c r="F12" s="201"/>
      <c r="G12" s="201"/>
      <c r="H12" s="201"/>
      <c r="I12" s="202"/>
    </row>
    <row r="13" spans="1:21" ht="21" customHeight="1">
      <c r="A13" s="10" t="s">
        <v>264</v>
      </c>
      <c r="B13" s="84" t="s">
        <v>75</v>
      </c>
      <c r="C13" s="85"/>
      <c r="D13" s="86"/>
      <c r="E13" s="86"/>
      <c r="F13" s="55" t="s">
        <v>81</v>
      </c>
      <c r="G13" s="97">
        <v>0.39583333333333331</v>
      </c>
      <c r="H13" s="54" t="s">
        <v>77</v>
      </c>
      <c r="I13" s="98">
        <v>0.79166666666666663</v>
      </c>
    </row>
    <row r="14" spans="1:21" ht="21" customHeight="1">
      <c r="A14" s="82" t="s">
        <v>119</v>
      </c>
      <c r="B14" s="197">
        <v>40</v>
      </c>
      <c r="C14" s="198"/>
      <c r="D14" s="2" t="s">
        <v>120</v>
      </c>
      <c r="E14" s="83" t="s">
        <v>160</v>
      </c>
      <c r="F14" s="2"/>
      <c r="G14" s="2"/>
      <c r="H14" s="2"/>
      <c r="I14" s="3"/>
    </row>
    <row r="15" spans="1:21" ht="21" customHeight="1">
      <c r="A15" s="160" t="s">
        <v>74</v>
      </c>
      <c r="B15" s="163" t="s">
        <v>114</v>
      </c>
      <c r="C15" s="164"/>
      <c r="D15" s="165"/>
      <c r="E15" s="96">
        <v>2</v>
      </c>
      <c r="F15" s="9" t="s">
        <v>8</v>
      </c>
      <c r="G15" s="7" t="s">
        <v>3</v>
      </c>
      <c r="H15" s="166" t="s">
        <v>83</v>
      </c>
      <c r="I15" s="167"/>
    </row>
    <row r="16" spans="1:21" ht="21" customHeight="1">
      <c r="A16" s="161"/>
      <c r="B16" s="163" t="s">
        <v>115</v>
      </c>
      <c r="C16" s="164"/>
      <c r="D16" s="165"/>
      <c r="E16" s="96"/>
      <c r="F16" s="9" t="s">
        <v>8</v>
      </c>
      <c r="G16" s="7" t="s">
        <v>3</v>
      </c>
      <c r="H16" s="166"/>
      <c r="I16" s="167"/>
    </row>
    <row r="17" spans="1:9" ht="21" customHeight="1">
      <c r="A17" s="161"/>
      <c r="B17" s="196" t="s">
        <v>116</v>
      </c>
      <c r="C17" s="196"/>
      <c r="D17" s="196"/>
      <c r="E17" s="95">
        <v>1</v>
      </c>
      <c r="F17" s="9" t="s">
        <v>9</v>
      </c>
      <c r="G17" s="7" t="s">
        <v>3</v>
      </c>
      <c r="H17" s="166" t="s">
        <v>83</v>
      </c>
      <c r="I17" s="167"/>
    </row>
    <row r="18" spans="1:9" ht="21" customHeight="1">
      <c r="A18" s="162"/>
      <c r="B18" s="196" t="s">
        <v>117</v>
      </c>
      <c r="C18" s="196"/>
      <c r="D18" s="196"/>
      <c r="E18" s="95"/>
      <c r="F18" s="9" t="s">
        <v>9</v>
      </c>
      <c r="G18" s="7" t="s">
        <v>3</v>
      </c>
      <c r="H18" s="166"/>
      <c r="I18" s="167"/>
    </row>
    <row r="19" spans="1:9" ht="21" customHeight="1">
      <c r="A19" s="53" t="s">
        <v>73</v>
      </c>
      <c r="B19" s="184" t="s">
        <v>150</v>
      </c>
      <c r="C19" s="185"/>
      <c r="D19" s="96">
        <v>1</v>
      </c>
      <c r="E19" s="9" t="s">
        <v>8</v>
      </c>
      <c r="F19" s="186" t="s">
        <v>151</v>
      </c>
      <c r="G19" s="187"/>
      <c r="H19" s="96">
        <v>2</v>
      </c>
      <c r="I19" s="3" t="s">
        <v>22</v>
      </c>
    </row>
    <row r="20" spans="1:9" ht="30" customHeight="1">
      <c r="A20" s="160" t="s">
        <v>10</v>
      </c>
      <c r="B20" s="7" t="s">
        <v>11</v>
      </c>
      <c r="C20" s="170">
        <v>21590</v>
      </c>
      <c r="D20" s="171"/>
      <c r="E20" s="172" t="s">
        <v>270</v>
      </c>
      <c r="F20" s="173"/>
      <c r="G20" s="173"/>
      <c r="H20" s="173"/>
      <c r="I20" s="174"/>
    </row>
    <row r="21" spans="1:9" ht="30" customHeight="1">
      <c r="A21" s="161"/>
      <c r="B21" s="59" t="s">
        <v>87</v>
      </c>
      <c r="C21" s="170">
        <v>7560</v>
      </c>
      <c r="D21" s="171"/>
      <c r="E21" s="175"/>
      <c r="F21" s="176"/>
      <c r="G21" s="176"/>
      <c r="H21" s="176"/>
      <c r="I21" s="177"/>
    </row>
    <row r="22" spans="1:9" ht="30" customHeight="1">
      <c r="A22" s="162"/>
      <c r="B22" s="7" t="s">
        <v>12</v>
      </c>
      <c r="C22" s="178">
        <v>29150</v>
      </c>
      <c r="D22" s="179"/>
      <c r="E22" s="182">
        <f>C22</f>
        <v>29150</v>
      </c>
      <c r="F22" s="183"/>
      <c r="G22" s="183"/>
      <c r="H22" s="180">
        <f>C22/11</f>
        <v>2650</v>
      </c>
      <c r="I22" s="181"/>
    </row>
    <row r="23" spans="1:9" ht="22.5" customHeight="1">
      <c r="A23" s="137" t="s">
        <v>15</v>
      </c>
      <c r="B23" s="8" t="s">
        <v>17</v>
      </c>
      <c r="C23" s="2" t="s">
        <v>20</v>
      </c>
      <c r="D23" s="2"/>
      <c r="E23" s="2" t="s">
        <v>19</v>
      </c>
      <c r="F23" s="2"/>
      <c r="G23" s="139"/>
      <c r="H23" s="139"/>
      <c r="I23" s="140"/>
    </row>
    <row r="24" spans="1:9" ht="22.5" customHeight="1">
      <c r="A24" s="138"/>
      <c r="B24" s="141" t="s">
        <v>21</v>
      </c>
      <c r="C24" s="142"/>
      <c r="D24" s="143"/>
      <c r="E24" s="143"/>
      <c r="F24" s="143"/>
      <c r="G24" s="143"/>
      <c r="H24" s="143"/>
      <c r="I24" s="144"/>
    </row>
    <row r="25" spans="1:9" ht="22.5" customHeight="1">
      <c r="A25" s="6" t="s">
        <v>16</v>
      </c>
      <c r="B25" s="8" t="s">
        <v>17</v>
      </c>
      <c r="C25" s="2" t="s">
        <v>24</v>
      </c>
      <c r="D25" s="96">
        <v>1</v>
      </c>
      <c r="E25" s="147" t="s">
        <v>84</v>
      </c>
      <c r="F25" s="147"/>
      <c r="G25" s="147"/>
      <c r="H25" s="147"/>
      <c r="I25" s="148"/>
    </row>
    <row r="26" spans="1:9" ht="22.5" customHeight="1">
      <c r="A26" s="10" t="s">
        <v>78</v>
      </c>
      <c r="B26" s="8" t="s">
        <v>17</v>
      </c>
      <c r="C26" s="2" t="s">
        <v>24</v>
      </c>
      <c r="D26" s="1" t="s">
        <v>79</v>
      </c>
      <c r="E26" s="145">
        <v>45045.583333333336</v>
      </c>
      <c r="F26" s="145"/>
      <c r="G26" s="145"/>
      <c r="H26" s="145"/>
      <c r="I26" s="146"/>
    </row>
    <row r="27" spans="1:9" ht="22.5" customHeight="1">
      <c r="A27" s="137" t="s">
        <v>25</v>
      </c>
      <c r="B27" s="131" t="s">
        <v>177</v>
      </c>
      <c r="C27" s="132"/>
      <c r="D27" s="132"/>
      <c r="E27" s="133"/>
      <c r="F27" s="133"/>
      <c r="G27" s="133"/>
      <c r="H27" s="133"/>
      <c r="I27" s="134"/>
    </row>
    <row r="28" spans="1:9" ht="22.5" customHeight="1">
      <c r="A28" s="138"/>
      <c r="B28" s="100" t="s">
        <v>162</v>
      </c>
      <c r="C28" s="101"/>
      <c r="D28" s="101" t="s">
        <v>163</v>
      </c>
      <c r="E28" s="102"/>
      <c r="F28" s="102" t="s">
        <v>164</v>
      </c>
      <c r="G28" s="103" t="s">
        <v>79</v>
      </c>
      <c r="H28" s="188"/>
      <c r="I28" s="189"/>
    </row>
    <row r="29" spans="1:9" ht="27" customHeight="1">
      <c r="A29" s="56" t="s">
        <v>85</v>
      </c>
      <c r="B29" s="8" t="s">
        <v>17</v>
      </c>
      <c r="C29" s="2" t="s">
        <v>24</v>
      </c>
      <c r="D29" s="168" t="s">
        <v>123</v>
      </c>
      <c r="E29" s="168"/>
      <c r="F29" s="168"/>
      <c r="G29" s="168"/>
      <c r="H29" s="168"/>
      <c r="I29" s="169"/>
    </row>
    <row r="30" spans="1:9" ht="22.5" customHeight="1">
      <c r="A30" s="137" t="s">
        <v>13</v>
      </c>
      <c r="B30" s="151"/>
      <c r="C30" s="222"/>
      <c r="D30" s="222"/>
      <c r="E30" s="222"/>
      <c r="F30" s="222"/>
      <c r="G30" s="222"/>
      <c r="H30" s="222"/>
      <c r="I30" s="223"/>
    </row>
    <row r="31" spans="1:9" ht="22.5" customHeight="1">
      <c r="A31" s="149"/>
      <c r="B31" s="224"/>
      <c r="C31" s="225"/>
      <c r="D31" s="225"/>
      <c r="E31" s="225"/>
      <c r="F31" s="225"/>
      <c r="G31" s="225"/>
      <c r="H31" s="225"/>
      <c r="I31" s="226"/>
    </row>
    <row r="32" spans="1:9" ht="22.5" customHeight="1" thickBot="1">
      <c r="A32" s="150"/>
      <c r="B32" s="227"/>
      <c r="C32" s="228"/>
      <c r="D32" s="228"/>
      <c r="E32" s="228"/>
      <c r="F32" s="228"/>
      <c r="G32" s="228"/>
      <c r="H32" s="228"/>
      <c r="I32" s="229"/>
    </row>
    <row r="33" spans="1:9" ht="22.5" customHeight="1">
      <c r="A33" s="5"/>
      <c r="B33" s="5"/>
      <c r="H33" s="50"/>
      <c r="I33" s="58" t="s">
        <v>86</v>
      </c>
    </row>
    <row r="34" spans="1:9" ht="22.5" customHeight="1" thickBot="1">
      <c r="A34" s="136" t="s">
        <v>68</v>
      </c>
      <c r="B34" s="136"/>
      <c r="H34" s="5"/>
    </row>
    <row r="35" spans="1:9" ht="15" customHeight="1" thickBot="1">
      <c r="A35" s="51"/>
      <c r="B35" s="50"/>
      <c r="C35" s="50"/>
      <c r="D35" s="50"/>
      <c r="E35" s="50"/>
      <c r="F35" s="50"/>
      <c r="G35" s="99" t="s">
        <v>161</v>
      </c>
      <c r="H35" s="11" t="s">
        <v>154</v>
      </c>
      <c r="I35" s="91" t="s">
        <v>155</v>
      </c>
    </row>
    <row r="36" spans="1:9" ht="15" customHeight="1" thickTop="1">
      <c r="A36" s="12" t="s">
        <v>69</v>
      </c>
      <c r="C36" s="4" t="s">
        <v>70</v>
      </c>
      <c r="D36" s="4" t="s">
        <v>71</v>
      </c>
      <c r="E36" s="4" t="s">
        <v>72</v>
      </c>
      <c r="G36" s="94"/>
      <c r="H36" s="94"/>
      <c r="I36" s="92"/>
    </row>
    <row r="37" spans="1:9" ht="15" customHeight="1" thickBot="1">
      <c r="A37" s="52"/>
      <c r="B37" s="49"/>
      <c r="C37" s="49"/>
      <c r="D37" s="49"/>
      <c r="E37" s="49"/>
      <c r="F37" s="49"/>
      <c r="G37" s="52"/>
      <c r="H37" s="52"/>
      <c r="I37" s="93"/>
    </row>
  </sheetData>
  <sheetProtection algorithmName="SHA-512" hashValue="Y9CxUDMTYO3IHERt2g9Lx4bDf2r7X+PZk96MUFX7PKULDionl2RxQ1pKPsO8EDTOSi+1Yd79IWdtakBTF+YJhg==" saltValue="tCUmuD8pBRjxf5FTqpJuSw==" spinCount="100000" sheet="1" objects="1" scenarios="1"/>
  <mergeCells count="55">
    <mergeCell ref="B4:E4"/>
    <mergeCell ref="G4:I4"/>
    <mergeCell ref="B1:I1"/>
    <mergeCell ref="A2:F2"/>
    <mergeCell ref="H2:I2"/>
    <mergeCell ref="B3:G3"/>
    <mergeCell ref="H3:I3"/>
    <mergeCell ref="B12:I12"/>
    <mergeCell ref="A5:A9"/>
    <mergeCell ref="B5:C5"/>
    <mergeCell ref="D5:I5"/>
    <mergeCell ref="B6:C6"/>
    <mergeCell ref="D6:I6"/>
    <mergeCell ref="B7:C7"/>
    <mergeCell ref="D7:F7"/>
    <mergeCell ref="H7:I7"/>
    <mergeCell ref="B8:C8"/>
    <mergeCell ref="D8:I8"/>
    <mergeCell ref="B9:C9"/>
    <mergeCell ref="D9:I9"/>
    <mergeCell ref="B10:E10"/>
    <mergeCell ref="G10:I10"/>
    <mergeCell ref="B11:I11"/>
    <mergeCell ref="B14:C14"/>
    <mergeCell ref="A15:A18"/>
    <mergeCell ref="B15:D15"/>
    <mergeCell ref="H15:I15"/>
    <mergeCell ref="B16:D16"/>
    <mergeCell ref="H16:I16"/>
    <mergeCell ref="B17:D17"/>
    <mergeCell ref="H17:I17"/>
    <mergeCell ref="B18:D18"/>
    <mergeCell ref="H18:I18"/>
    <mergeCell ref="E26:I26"/>
    <mergeCell ref="B19:C19"/>
    <mergeCell ref="F19:G19"/>
    <mergeCell ref="A20:A22"/>
    <mergeCell ref="C20:D20"/>
    <mergeCell ref="E20:I21"/>
    <mergeCell ref="C21:D21"/>
    <mergeCell ref="C22:D22"/>
    <mergeCell ref="E22:G22"/>
    <mergeCell ref="H22:I22"/>
    <mergeCell ref="A23:A24"/>
    <mergeCell ref="G23:I23"/>
    <mergeCell ref="B24:C24"/>
    <mergeCell ref="D24:I24"/>
    <mergeCell ref="E25:I25"/>
    <mergeCell ref="A34:B34"/>
    <mergeCell ref="A27:A28"/>
    <mergeCell ref="H28:I28"/>
    <mergeCell ref="D29:I29"/>
    <mergeCell ref="A30:A32"/>
    <mergeCell ref="B30:I32"/>
    <mergeCell ref="B27:I27"/>
  </mergeCells>
  <phoneticPr fontId="3"/>
  <conditionalFormatting sqref="B15:D15">
    <cfRule type="expression" dxfId="6" priority="7">
      <formula>$E$15&gt;=3</formula>
    </cfRule>
  </conditionalFormatting>
  <conditionalFormatting sqref="B16:D16">
    <cfRule type="expression" dxfId="2" priority="6">
      <formula>$E$16&gt;=3</formula>
    </cfRule>
  </conditionalFormatting>
  <dataValidations count="16">
    <dataValidation allowBlank="1" showInputMessage="1" showErrorMessage="1" prompt="■掲示時間について_x000a_部屋前看板は利用開始前30分から利用終了時まで掲示されます。_x000a_案内看板は当日の営業時間中（9:00~21:30）に掲示されます。" sqref="G13" xr:uid="{9F1E5BC7-6338-4CBC-8CDA-D068B1F6346F}"/>
    <dataValidation type="whole" allowBlank="1" showInputMessage="1" showErrorMessage="1" error="2までの整数をご入力ください" prompt="講堂にはスクリーンが付属しているためを無料でご利用いただけます。_x000a_スクリーンはB、C会議室で利用可能です。_x000a_A、D、E、F会議室には暗幕がないため、スクリーン・プロジェクターは利用不可です。" sqref="E17" xr:uid="{00CC7BF3-D10C-4484-B31D-8513F0B31278}">
      <formula1>0</formula1>
      <formula2>2</formula2>
    </dataValidation>
    <dataValidation allowBlank="1" showInputMessage="1" showErrorMessage="1" prompt="団体名と同じ場合、記入不要です。" sqref="D9:I9" xr:uid="{E885C44A-47AE-4D1C-9DB7-CAA1E7B85595}"/>
    <dataValidation type="whole" allowBlank="1" showInputMessage="1" showErrorMessage="1" error="172までの整数をご入力ください" sqref="H19" xr:uid="{362B9477-F23A-4ACF-A2BE-3EC3623C06BF}">
      <formula1>0</formula1>
      <formula2>172</formula2>
    </dataValidation>
    <dataValidation type="whole" allowBlank="1" showInputMessage="1" showErrorMessage="1" error="48までの整数をご入力ください" sqref="D19" xr:uid="{4702B974-3062-4FE4-AA76-DE6BBD798EDA}">
      <formula1>0</formula1>
      <formula2>48</formula2>
    </dataValidation>
    <dataValidation type="whole" allowBlank="1" showInputMessage="1" showErrorMessage="1" error="4までの整数をご入力ください" prompt="有線マイクは、講堂4本まで、A～C会議室2本まで利用できます。_x000a_D～F会議室ではマイクは使用できません。" sqref="E16" xr:uid="{42E99EA8-7961-405E-95E3-8178AC590397}">
      <formula1>0</formula1>
      <formula2>4</formula2>
    </dataValidation>
    <dataValidation type="whole" allowBlank="1" showInputMessage="1" showErrorMessage="1" error="3までの整数をご入力ください" prompt="ワイヤレスマイクは、講堂3本まで、A～C会議室2本まで利用できます。_x000a_D～F会議室ではマイクは使用できません。" sqref="E15" xr:uid="{7A5194E8-9D84-40DC-8880-6392EB7E3ED5}">
      <formula1>0</formula1>
      <formula2>3</formula2>
    </dataValidation>
    <dataValidation type="list" allowBlank="1" showInputMessage="1" showErrorMessage="1" sqref="H15:I18" xr:uid="{97047856-E239-4E74-B978-D9709BBC4753}">
      <formula1>"午前(9:00～12:30),午後(13:00～17:00),夜間(17:30～21:30),全日(9:00～21:30),午前・午後(9:00～17:00),午後・夜間(13:00～21:30),（複数日）,"</formula1>
    </dataValidation>
    <dataValidation type="date" allowBlank="1" showInputMessage="1" showErrorMessage="1" error="「2023/1/1」_x000a_と言う形式でご入力ください。" sqref="H2:I2" xr:uid="{22508FCC-7432-4947-BC3C-121766245D9F}">
      <formula1>45017</formula1>
      <formula2>81540</formula2>
    </dataValidation>
    <dataValidation type="date" allowBlank="1" showInputMessage="1" showErrorMessage="1" error="「2023/1/1」_x000a_と言う形式でご入力ください。_x000a_複数日にまたがる場合は、備考欄に利用日をご入力ください。" prompt="複数日にまたがる利用の場合、ここは空欄として、備考欄に利用日をご記入ください。" sqref="B3:G3" xr:uid="{6DE4DEAD-5D90-4761-B1E3-8B9191A165B1}">
      <formula1>45017</formula1>
      <formula2>81540</formula2>
    </dataValidation>
    <dataValidation allowBlank="1" showInputMessage="1" showErrorMessage="1" error="○○/〇/〇_x000a_と言う形式でご入力ください。_x000a_複数日にまたがる場合は、ここを空白として備考欄にご記入ください。" sqref="H3:I3" xr:uid="{C43EAD71-9003-4CC7-B89A-D55F805FF606}"/>
    <dataValidation type="whole" allowBlank="1" showInputMessage="1" showErrorMessage="1" error="2までの整数をご入力ください" prompt="プロジェクターは講堂、B、C会議室で利用可能です。_x000a_A、D、E、F会議室には暗幕がないため、利用不可です。" sqref="E18" xr:uid="{FF1E86C5-086E-4676-A91E-BB1CE45E7677}">
      <formula1>0</formula1>
      <formula2>2</formula2>
    </dataValidation>
    <dataValidation allowBlank="1" showInputMessage="1" showErrorMessage="1" error="aaa" sqref="C22:D22" xr:uid="{F2F7E1D0-3712-42B3-9042-581E989B4628}"/>
    <dataValidation type="list" allowBlank="1" showInputMessage="1" showErrorMessage="1" sqref="B4" xr:uid="{32F799BD-BA2C-4B50-9E86-AF26F9BCE4D1}">
      <formula1>"講堂,A会議室,B会議室,C会議室,D会議室,E会議室,F会議室,（複数ヶ所）"</formula1>
    </dataValidation>
    <dataValidation type="list" allowBlank="1" showInputMessage="1" showErrorMessage="1" sqref="G4:I4" xr:uid="{C30312E0-C07B-4F5F-9D07-166E48A9689D}">
      <formula1>"午前(9:00～12:30),午後(13:00～17:00),夜間(17:30～21:30),全日(9:00～21:30),午前・午後(9:00～17:00),午後・夜間(13:00～21:30),（複数日）"</formula1>
    </dataValidation>
    <dataValidation type="date" allowBlank="1" showInputMessage="1" showErrorMessage="1" error="○○/〇/〇_x000a_と言う形式でご入力ください。" sqref="E26:I26" xr:uid="{380071D7-683E-4431-8EF8-27D42AB80727}">
      <formula1>45017</formula1>
      <formula2>81540</formula2>
    </dataValidation>
  </dataValidations>
  <hyperlinks>
    <hyperlink ref="I33" r:id="rId1" xr:uid="{D868D739-9517-4712-A137-317D66780AC4}"/>
    <hyperlink ref="D8" r:id="rId2" display="portbuil@nagoyaminato.or.jp" xr:uid="{3BEA5296-3284-495A-BF51-67389623058C}"/>
  </hyperlinks>
  <printOptions horizontalCentered="1" verticalCentered="1"/>
  <pageMargins left="0.70866141732283472" right="0.27559055118110237" top="0.15748031496062992" bottom="0.15748031496062992" header="0.31496062992125984" footer="0.31496062992125984"/>
  <pageSetup paperSize="9" scale="99"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288769" r:id="rId6" name="Check Box 1">
              <controlPr defaultSize="0" autoFill="0" autoLine="0" autoPict="0">
                <anchor moveWithCells="1">
                  <from>
                    <xdr:col>2</xdr:col>
                    <xdr:colOff>28575</xdr:colOff>
                    <xdr:row>22</xdr:row>
                    <xdr:rowOff>0</xdr:rowOff>
                  </from>
                  <to>
                    <xdr:col>2</xdr:col>
                    <xdr:colOff>247650</xdr:colOff>
                    <xdr:row>23</xdr:row>
                    <xdr:rowOff>47625</xdr:rowOff>
                  </to>
                </anchor>
              </controlPr>
            </control>
          </mc:Choice>
        </mc:AlternateContent>
        <mc:AlternateContent xmlns:mc="http://schemas.openxmlformats.org/markup-compatibility/2006">
          <mc:Choice Requires="x14">
            <control shapeId="288770" r:id="rId7" name="Check Box 2">
              <controlPr defaultSize="0" autoFill="0" autoLine="0" autoPict="0">
                <anchor moveWithCells="1">
                  <from>
                    <xdr:col>3</xdr:col>
                    <xdr:colOff>523875</xdr:colOff>
                    <xdr:row>22</xdr:row>
                    <xdr:rowOff>0</xdr:rowOff>
                  </from>
                  <to>
                    <xdr:col>3</xdr:col>
                    <xdr:colOff>742950</xdr:colOff>
                    <xdr:row>23</xdr:row>
                    <xdr:rowOff>47625</xdr:rowOff>
                  </to>
                </anchor>
              </controlPr>
            </control>
          </mc:Choice>
        </mc:AlternateContent>
        <mc:AlternateContent xmlns:mc="http://schemas.openxmlformats.org/markup-compatibility/2006">
          <mc:Choice Requires="x14">
            <control shapeId="288771" r:id="rId8" name="Check Box 3">
              <controlPr defaultSize="0" autoFill="0" autoLine="0" autoPict="0">
                <anchor moveWithCells="1">
                  <from>
                    <xdr:col>1</xdr:col>
                    <xdr:colOff>161925</xdr:colOff>
                    <xdr:row>22</xdr:row>
                    <xdr:rowOff>0</xdr:rowOff>
                  </from>
                  <to>
                    <xdr:col>1</xdr:col>
                    <xdr:colOff>381000</xdr:colOff>
                    <xdr:row>23</xdr:row>
                    <xdr:rowOff>47625</xdr:rowOff>
                  </to>
                </anchor>
              </controlPr>
            </control>
          </mc:Choice>
        </mc:AlternateContent>
        <mc:AlternateContent xmlns:mc="http://schemas.openxmlformats.org/markup-compatibility/2006">
          <mc:Choice Requires="x14">
            <control shapeId="288772" r:id="rId9" name="Check Box 4">
              <controlPr defaultSize="0" autoFill="0" autoLine="0" autoPict="0">
                <anchor moveWithCells="1">
                  <from>
                    <xdr:col>2</xdr:col>
                    <xdr:colOff>28575</xdr:colOff>
                    <xdr:row>22</xdr:row>
                    <xdr:rowOff>266700</xdr:rowOff>
                  </from>
                  <to>
                    <xdr:col>2</xdr:col>
                    <xdr:colOff>247650</xdr:colOff>
                    <xdr:row>24</xdr:row>
                    <xdr:rowOff>28575</xdr:rowOff>
                  </to>
                </anchor>
              </controlPr>
            </control>
          </mc:Choice>
        </mc:AlternateContent>
        <mc:AlternateContent xmlns:mc="http://schemas.openxmlformats.org/markup-compatibility/2006">
          <mc:Choice Requires="x14">
            <control shapeId="288773" r:id="rId10" name="Check Box 5">
              <controlPr defaultSize="0" autoFill="0" autoLine="0" autoPict="0">
                <anchor moveWithCells="1">
                  <from>
                    <xdr:col>2</xdr:col>
                    <xdr:colOff>28575</xdr:colOff>
                    <xdr:row>23</xdr:row>
                    <xdr:rowOff>266700</xdr:rowOff>
                  </from>
                  <to>
                    <xdr:col>2</xdr:col>
                    <xdr:colOff>247650</xdr:colOff>
                    <xdr:row>25</xdr:row>
                    <xdr:rowOff>28575</xdr:rowOff>
                  </to>
                </anchor>
              </controlPr>
            </control>
          </mc:Choice>
        </mc:AlternateContent>
        <mc:AlternateContent xmlns:mc="http://schemas.openxmlformats.org/markup-compatibility/2006">
          <mc:Choice Requires="x14">
            <control shapeId="288774" r:id="rId11" name="Check Box 6">
              <controlPr defaultSize="0" autoFill="0" autoLine="0" autoPict="0">
                <anchor moveWithCells="1">
                  <from>
                    <xdr:col>1</xdr:col>
                    <xdr:colOff>161925</xdr:colOff>
                    <xdr:row>23</xdr:row>
                    <xdr:rowOff>276225</xdr:rowOff>
                  </from>
                  <to>
                    <xdr:col>1</xdr:col>
                    <xdr:colOff>381000</xdr:colOff>
                    <xdr:row>25</xdr:row>
                    <xdr:rowOff>38100</xdr:rowOff>
                  </to>
                </anchor>
              </controlPr>
            </control>
          </mc:Choice>
        </mc:AlternateContent>
        <mc:AlternateContent xmlns:mc="http://schemas.openxmlformats.org/markup-compatibility/2006">
          <mc:Choice Requires="x14">
            <control shapeId="288775" r:id="rId12" name="Check Box 7">
              <controlPr defaultSize="0" autoFill="0" autoLine="0" autoPict="0">
                <anchor moveWithCells="1">
                  <from>
                    <xdr:col>2</xdr:col>
                    <xdr:colOff>28575</xdr:colOff>
                    <xdr:row>24</xdr:row>
                    <xdr:rowOff>266700</xdr:rowOff>
                  </from>
                  <to>
                    <xdr:col>2</xdr:col>
                    <xdr:colOff>247650</xdr:colOff>
                    <xdr:row>26</xdr:row>
                    <xdr:rowOff>28575</xdr:rowOff>
                  </to>
                </anchor>
              </controlPr>
            </control>
          </mc:Choice>
        </mc:AlternateContent>
        <mc:AlternateContent xmlns:mc="http://schemas.openxmlformats.org/markup-compatibility/2006">
          <mc:Choice Requires="x14">
            <control shapeId="288776" r:id="rId13" name="Check Box 8">
              <controlPr defaultSize="0" autoFill="0" autoLine="0" autoPict="0">
                <anchor moveWithCells="1">
                  <from>
                    <xdr:col>1</xdr:col>
                    <xdr:colOff>161925</xdr:colOff>
                    <xdr:row>24</xdr:row>
                    <xdr:rowOff>276225</xdr:rowOff>
                  </from>
                  <to>
                    <xdr:col>1</xdr:col>
                    <xdr:colOff>381000</xdr:colOff>
                    <xdr:row>26</xdr:row>
                    <xdr:rowOff>38100</xdr:rowOff>
                  </to>
                </anchor>
              </controlPr>
            </control>
          </mc:Choice>
        </mc:AlternateContent>
        <mc:AlternateContent xmlns:mc="http://schemas.openxmlformats.org/markup-compatibility/2006">
          <mc:Choice Requires="x14">
            <control shapeId="288777" r:id="rId14" name="Check Box 9">
              <controlPr defaultSize="0" autoFill="0" autoLine="0" autoPict="0">
                <anchor moveWithCells="1">
                  <from>
                    <xdr:col>2</xdr:col>
                    <xdr:colOff>28575</xdr:colOff>
                    <xdr:row>28</xdr:row>
                    <xdr:rowOff>19050</xdr:rowOff>
                  </from>
                  <to>
                    <xdr:col>2</xdr:col>
                    <xdr:colOff>247650</xdr:colOff>
                    <xdr:row>29</xdr:row>
                    <xdr:rowOff>9525</xdr:rowOff>
                  </to>
                </anchor>
              </controlPr>
            </control>
          </mc:Choice>
        </mc:AlternateContent>
        <mc:AlternateContent xmlns:mc="http://schemas.openxmlformats.org/markup-compatibility/2006">
          <mc:Choice Requires="x14">
            <control shapeId="288778" r:id="rId15" name="Check Box 10">
              <controlPr defaultSize="0" autoFill="0" autoLine="0" autoPict="0">
                <anchor moveWithCells="1">
                  <from>
                    <xdr:col>1</xdr:col>
                    <xdr:colOff>161925</xdr:colOff>
                    <xdr:row>28</xdr:row>
                    <xdr:rowOff>19050</xdr:rowOff>
                  </from>
                  <to>
                    <xdr:col>1</xdr:col>
                    <xdr:colOff>381000</xdr:colOff>
                    <xdr:row>29</xdr:row>
                    <xdr:rowOff>9525</xdr:rowOff>
                  </to>
                </anchor>
              </controlPr>
            </control>
          </mc:Choice>
        </mc:AlternateContent>
        <mc:AlternateContent xmlns:mc="http://schemas.openxmlformats.org/markup-compatibility/2006">
          <mc:Choice Requires="x14">
            <control shapeId="288779" r:id="rId16" name="Check Box 11">
              <controlPr defaultSize="0" autoFill="0" autoLine="0" autoPict="0">
                <anchor moveWithCells="1">
                  <from>
                    <xdr:col>2</xdr:col>
                    <xdr:colOff>114300</xdr:colOff>
                    <xdr:row>11</xdr:row>
                    <xdr:rowOff>228600</xdr:rowOff>
                  </from>
                  <to>
                    <xdr:col>2</xdr:col>
                    <xdr:colOff>333375</xdr:colOff>
                    <xdr:row>13</xdr:row>
                    <xdr:rowOff>28575</xdr:rowOff>
                  </to>
                </anchor>
              </controlPr>
            </control>
          </mc:Choice>
        </mc:AlternateContent>
        <mc:AlternateContent xmlns:mc="http://schemas.openxmlformats.org/markup-compatibility/2006">
          <mc:Choice Requires="x14">
            <control shapeId="288780" r:id="rId17" name="Check Box 12">
              <controlPr defaultSize="0" autoFill="0" autoLine="0" autoPict="0">
                <anchor moveWithCells="1">
                  <from>
                    <xdr:col>1</xdr:col>
                    <xdr:colOff>200025</xdr:colOff>
                    <xdr:row>11</xdr:row>
                    <xdr:rowOff>228600</xdr:rowOff>
                  </from>
                  <to>
                    <xdr:col>1</xdr:col>
                    <xdr:colOff>419100</xdr:colOff>
                    <xdr:row>13</xdr:row>
                    <xdr:rowOff>28575</xdr:rowOff>
                  </to>
                </anchor>
              </controlPr>
            </control>
          </mc:Choice>
        </mc:AlternateContent>
        <mc:AlternateContent xmlns:mc="http://schemas.openxmlformats.org/markup-compatibility/2006">
          <mc:Choice Requires="x14">
            <control shapeId="288781" r:id="rId18" name="Check Box 13">
              <controlPr defaultSize="0" autoFill="0" autoLine="0" autoPict="0">
                <anchor moveWithCells="1">
                  <from>
                    <xdr:col>3</xdr:col>
                    <xdr:colOff>542925</xdr:colOff>
                    <xdr:row>11</xdr:row>
                    <xdr:rowOff>228600</xdr:rowOff>
                  </from>
                  <to>
                    <xdr:col>4</xdr:col>
                    <xdr:colOff>0</xdr:colOff>
                    <xdr:row>13</xdr:row>
                    <xdr:rowOff>28575</xdr:rowOff>
                  </to>
                </anchor>
              </controlPr>
            </control>
          </mc:Choice>
        </mc:AlternateContent>
        <mc:AlternateContent xmlns:mc="http://schemas.openxmlformats.org/markup-compatibility/2006">
          <mc:Choice Requires="x14">
            <control shapeId="288782" r:id="rId19" name="Check Box 14">
              <controlPr defaultSize="0" autoFill="0" autoLine="0" autoPict="0">
                <anchor moveWithCells="1">
                  <from>
                    <xdr:col>1</xdr:col>
                    <xdr:colOff>161925</xdr:colOff>
                    <xdr:row>26</xdr:row>
                    <xdr:rowOff>266700</xdr:rowOff>
                  </from>
                  <to>
                    <xdr:col>1</xdr:col>
                    <xdr:colOff>381000</xdr:colOff>
                    <xdr:row>28</xdr:row>
                    <xdr:rowOff>28575</xdr:rowOff>
                  </to>
                </anchor>
              </controlPr>
            </control>
          </mc:Choice>
        </mc:AlternateContent>
        <mc:AlternateContent xmlns:mc="http://schemas.openxmlformats.org/markup-compatibility/2006">
          <mc:Choice Requires="x14">
            <control shapeId="288783" r:id="rId20" name="Check Box 15">
              <controlPr defaultSize="0" autoFill="0" autoLine="0" autoPict="0">
                <anchor moveWithCells="1">
                  <from>
                    <xdr:col>2</xdr:col>
                    <xdr:colOff>552450</xdr:colOff>
                    <xdr:row>26</xdr:row>
                    <xdr:rowOff>266700</xdr:rowOff>
                  </from>
                  <to>
                    <xdr:col>3</xdr:col>
                    <xdr:colOff>9525</xdr:colOff>
                    <xdr:row>28</xdr:row>
                    <xdr:rowOff>28575</xdr:rowOff>
                  </to>
                </anchor>
              </controlPr>
            </control>
          </mc:Choice>
        </mc:AlternateContent>
        <mc:AlternateContent xmlns:mc="http://schemas.openxmlformats.org/markup-compatibility/2006">
          <mc:Choice Requires="x14">
            <control shapeId="288784" r:id="rId21" name="Check Box 16">
              <controlPr defaultSize="0" autoFill="0" autoLine="0" autoPict="0">
                <anchor moveWithCells="1">
                  <from>
                    <xdr:col>4</xdr:col>
                    <xdr:colOff>533400</xdr:colOff>
                    <xdr:row>26</xdr:row>
                    <xdr:rowOff>266700</xdr:rowOff>
                  </from>
                  <to>
                    <xdr:col>4</xdr:col>
                    <xdr:colOff>752475</xdr:colOff>
                    <xdr:row>28</xdr:row>
                    <xdr:rowOff>28575</xdr:rowOff>
                  </to>
                </anchor>
              </controlPr>
            </control>
          </mc:Choice>
        </mc:AlternateContent>
        <mc:AlternateContent xmlns:mc="http://schemas.openxmlformats.org/markup-compatibility/2006">
          <mc:Choice Requires="x14">
            <control shapeId="288785" r:id="rId22" name="Check Box 17">
              <controlPr defaultSize="0" autoFill="0" autoLine="0" autoPict="0">
                <anchor moveWithCells="1">
                  <from>
                    <xdr:col>1</xdr:col>
                    <xdr:colOff>161925</xdr:colOff>
                    <xdr:row>26</xdr:row>
                    <xdr:rowOff>266700</xdr:rowOff>
                  </from>
                  <to>
                    <xdr:col>1</xdr:col>
                    <xdr:colOff>381000</xdr:colOff>
                    <xdr:row>28</xdr:row>
                    <xdr:rowOff>28575</xdr:rowOff>
                  </to>
                </anchor>
              </controlPr>
            </control>
          </mc:Choice>
        </mc:AlternateContent>
        <mc:AlternateContent xmlns:mc="http://schemas.openxmlformats.org/markup-compatibility/2006">
          <mc:Choice Requires="x14">
            <control shapeId="288786" r:id="rId23" name="Check Box 18">
              <controlPr defaultSize="0" autoFill="0" autoLine="0" autoPict="0">
                <anchor moveWithCells="1">
                  <from>
                    <xdr:col>2</xdr:col>
                    <xdr:colOff>552450</xdr:colOff>
                    <xdr:row>26</xdr:row>
                    <xdr:rowOff>266700</xdr:rowOff>
                  </from>
                  <to>
                    <xdr:col>3</xdr:col>
                    <xdr:colOff>9525</xdr:colOff>
                    <xdr:row>28</xdr:row>
                    <xdr:rowOff>28575</xdr:rowOff>
                  </to>
                </anchor>
              </controlPr>
            </control>
          </mc:Choice>
        </mc:AlternateContent>
        <mc:AlternateContent xmlns:mc="http://schemas.openxmlformats.org/markup-compatibility/2006">
          <mc:Choice Requires="x14">
            <control shapeId="288787" r:id="rId24" name="Check Box 19">
              <controlPr defaultSize="0" autoFill="0" autoLine="0" autoPict="0">
                <anchor moveWithCells="1">
                  <from>
                    <xdr:col>4</xdr:col>
                    <xdr:colOff>533400</xdr:colOff>
                    <xdr:row>26</xdr:row>
                    <xdr:rowOff>266700</xdr:rowOff>
                  </from>
                  <to>
                    <xdr:col>4</xdr:col>
                    <xdr:colOff>752475</xdr:colOff>
                    <xdr:row>28</xdr:row>
                    <xdr:rowOff>28575</xdr:rowOff>
                  </to>
                </anchor>
              </controlPr>
            </control>
          </mc:Choice>
        </mc:AlternateContent>
        <mc:AlternateContent xmlns:mc="http://schemas.openxmlformats.org/markup-compatibility/2006">
          <mc:Choice Requires="x14">
            <control shapeId="288806" r:id="rId25" name="Check Box 38">
              <controlPr defaultSize="0" autoFill="0" autoLine="0" autoPict="0">
                <anchor moveWithCells="1">
                  <from>
                    <xdr:col>1</xdr:col>
                    <xdr:colOff>161925</xdr:colOff>
                    <xdr:row>26</xdr:row>
                    <xdr:rowOff>266700</xdr:rowOff>
                  </from>
                  <to>
                    <xdr:col>1</xdr:col>
                    <xdr:colOff>381000</xdr:colOff>
                    <xdr:row>28</xdr:row>
                    <xdr:rowOff>28575</xdr:rowOff>
                  </to>
                </anchor>
              </controlPr>
            </control>
          </mc:Choice>
        </mc:AlternateContent>
        <mc:AlternateContent xmlns:mc="http://schemas.openxmlformats.org/markup-compatibility/2006">
          <mc:Choice Requires="x14">
            <control shapeId="288807" r:id="rId26" name="Check Box 39">
              <controlPr defaultSize="0" autoFill="0" autoLine="0" autoPict="0">
                <anchor moveWithCells="1">
                  <from>
                    <xdr:col>2</xdr:col>
                    <xdr:colOff>552450</xdr:colOff>
                    <xdr:row>26</xdr:row>
                    <xdr:rowOff>266700</xdr:rowOff>
                  </from>
                  <to>
                    <xdr:col>3</xdr:col>
                    <xdr:colOff>9525</xdr:colOff>
                    <xdr:row>28</xdr:row>
                    <xdr:rowOff>28575</xdr:rowOff>
                  </to>
                </anchor>
              </controlPr>
            </control>
          </mc:Choice>
        </mc:AlternateContent>
        <mc:AlternateContent xmlns:mc="http://schemas.openxmlformats.org/markup-compatibility/2006">
          <mc:Choice Requires="x14">
            <control shapeId="288808" r:id="rId27" name="Check Box 40">
              <controlPr defaultSize="0" autoFill="0" autoLine="0" autoPict="0">
                <anchor moveWithCells="1">
                  <from>
                    <xdr:col>4</xdr:col>
                    <xdr:colOff>533400</xdr:colOff>
                    <xdr:row>26</xdr:row>
                    <xdr:rowOff>266700</xdr:rowOff>
                  </from>
                  <to>
                    <xdr:col>4</xdr:col>
                    <xdr:colOff>752475</xdr:colOff>
                    <xdr:row>28</xdr:row>
                    <xdr:rowOff>28575</xdr:rowOff>
                  </to>
                </anchor>
              </controlPr>
            </control>
          </mc:Choice>
        </mc:AlternateContent>
        <mc:AlternateContent xmlns:mc="http://schemas.openxmlformats.org/markup-compatibility/2006">
          <mc:Choice Requires="x14">
            <control shapeId="288809" r:id="rId28" name="Check Box 41">
              <controlPr defaultSize="0" autoFill="0" autoLine="0" autoPict="0">
                <anchor moveWithCells="1">
                  <from>
                    <xdr:col>1</xdr:col>
                    <xdr:colOff>161925</xdr:colOff>
                    <xdr:row>26</xdr:row>
                    <xdr:rowOff>266700</xdr:rowOff>
                  </from>
                  <to>
                    <xdr:col>1</xdr:col>
                    <xdr:colOff>381000</xdr:colOff>
                    <xdr:row>28</xdr:row>
                    <xdr:rowOff>28575</xdr:rowOff>
                  </to>
                </anchor>
              </controlPr>
            </control>
          </mc:Choice>
        </mc:AlternateContent>
        <mc:AlternateContent xmlns:mc="http://schemas.openxmlformats.org/markup-compatibility/2006">
          <mc:Choice Requires="x14">
            <control shapeId="288810" r:id="rId29" name="Check Box 42">
              <controlPr defaultSize="0" autoFill="0" autoLine="0" autoPict="0">
                <anchor moveWithCells="1">
                  <from>
                    <xdr:col>2</xdr:col>
                    <xdr:colOff>552450</xdr:colOff>
                    <xdr:row>26</xdr:row>
                    <xdr:rowOff>266700</xdr:rowOff>
                  </from>
                  <to>
                    <xdr:col>3</xdr:col>
                    <xdr:colOff>9525</xdr:colOff>
                    <xdr:row>28</xdr:row>
                    <xdr:rowOff>28575</xdr:rowOff>
                  </to>
                </anchor>
              </controlPr>
            </control>
          </mc:Choice>
        </mc:AlternateContent>
        <mc:AlternateContent xmlns:mc="http://schemas.openxmlformats.org/markup-compatibility/2006">
          <mc:Choice Requires="x14">
            <control shapeId="288811" r:id="rId30" name="Check Box 43">
              <controlPr defaultSize="0" autoFill="0" autoLine="0" autoPict="0">
                <anchor moveWithCells="1">
                  <from>
                    <xdr:col>4</xdr:col>
                    <xdr:colOff>533400</xdr:colOff>
                    <xdr:row>26</xdr:row>
                    <xdr:rowOff>266700</xdr:rowOff>
                  </from>
                  <to>
                    <xdr:col>4</xdr:col>
                    <xdr:colOff>752475</xdr:colOff>
                    <xdr:row>28</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C4512278-290A-4E12-B93A-15A883476622}">
            <xm:f>$B$4=料金表!$B$10</xm:f>
            <x14:dxf>
              <fill>
                <patternFill>
                  <bgColor theme="0" tint="-0.24994659260841701"/>
                </patternFill>
              </fill>
            </x14:dxf>
          </x14:cfRule>
          <x14:cfRule type="expression" priority="3" id="{AF5E9DB0-39DE-4515-A9CC-287D8DF3CBB9}">
            <xm:f>$B$4=料金表!$B$9</xm:f>
            <x14:dxf>
              <fill>
                <patternFill>
                  <bgColor theme="0" tint="-0.24994659260841701"/>
                </patternFill>
              </fill>
            </x14:dxf>
          </x14:cfRule>
          <x14:cfRule type="expression" priority="4" id="{815EE97A-66F2-4740-B1F3-DDE008E20E26}">
            <xm:f>$B$4=料金表!$B$8</xm:f>
            <x14:dxf>
              <fill>
                <patternFill>
                  <bgColor theme="0" tint="-0.24994659260841701"/>
                </patternFill>
              </fill>
            </x14:dxf>
          </x14:cfRule>
          <xm:sqref>B15:D18</xm:sqref>
        </x14:conditionalFormatting>
        <x14:conditionalFormatting xmlns:xm="http://schemas.microsoft.com/office/excel/2006/main">
          <x14:cfRule type="expression" priority="1" id="{F4DE8CD0-92F0-42FD-8951-489B182AF0A9}">
            <xm:f>$B$4=料金表!$B$4</xm:f>
            <x14:dxf>
              <fill>
                <patternFill>
                  <bgColor theme="0" tint="-0.24994659260841701"/>
                </patternFill>
              </fill>
            </x14:dxf>
          </x14:cfRule>
          <xm:sqref>B17:D17</xm:sqref>
        </x14:conditionalFormatting>
        <x14:conditionalFormatting xmlns:xm="http://schemas.microsoft.com/office/excel/2006/main">
          <x14:cfRule type="expression" priority="5" id="{467C2E20-940E-464F-BB6C-DE604A5D5281}">
            <xm:f>$B$4=料金表!$B$5</xm:f>
            <x14:dxf>
              <fill>
                <patternFill>
                  <bgColor theme="0" tint="-0.24994659260841701"/>
                </patternFill>
              </fill>
            </x14:dxf>
          </x14:cfRule>
          <xm:sqref>B17:D18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00FFC-0145-4977-98D0-75F5C4C7570D}">
  <sheetPr>
    <tabColor rgb="FF002060"/>
  </sheetPr>
  <dimension ref="A1:K98"/>
  <sheetViews>
    <sheetView view="pageBreakPreview" zoomScale="115" zoomScaleNormal="100" zoomScaleSheetLayoutView="115" workbookViewId="0"/>
  </sheetViews>
  <sheetFormatPr defaultRowHeight="16.5" customHeight="1"/>
  <cols>
    <col min="1" max="2" width="3.125" style="127" customWidth="1"/>
    <col min="3" max="3" width="4.625" style="127" customWidth="1"/>
    <col min="4" max="16384" width="9" style="127"/>
  </cols>
  <sheetData>
    <row r="1" spans="1:11" ht="16.5" customHeight="1">
      <c r="A1" s="126" t="s">
        <v>261</v>
      </c>
    </row>
    <row r="3" spans="1:11" ht="16.5" customHeight="1">
      <c r="A3" s="127" t="s">
        <v>237</v>
      </c>
      <c r="B3" s="127" t="s">
        <v>238</v>
      </c>
    </row>
    <row r="4" spans="1:11" ht="16.5" customHeight="1">
      <c r="B4" s="127" t="s">
        <v>216</v>
      </c>
      <c r="C4" s="225" t="s">
        <v>197</v>
      </c>
      <c r="D4" s="225"/>
      <c r="E4" s="225"/>
      <c r="F4" s="225"/>
      <c r="G4" s="225"/>
      <c r="H4" s="225"/>
      <c r="I4" s="225"/>
      <c r="J4" s="225"/>
      <c r="K4" s="155"/>
    </row>
    <row r="5" spans="1:11" ht="16.5" customHeight="1">
      <c r="C5" s="225"/>
      <c r="D5" s="225"/>
      <c r="E5" s="225"/>
      <c r="F5" s="225"/>
      <c r="G5" s="225"/>
      <c r="H5" s="225"/>
      <c r="I5" s="225"/>
      <c r="J5" s="225"/>
      <c r="K5" s="155"/>
    </row>
    <row r="6" spans="1:11" ht="16.5" customHeight="1">
      <c r="B6" s="127" t="s">
        <v>216</v>
      </c>
      <c r="C6" s="127" t="s">
        <v>198</v>
      </c>
    </row>
    <row r="7" spans="1:11" ht="16.5" customHeight="1">
      <c r="C7" s="128" t="s">
        <v>182</v>
      </c>
    </row>
    <row r="8" spans="1:11" ht="16.5" customHeight="1">
      <c r="A8" s="127" t="s">
        <v>237</v>
      </c>
      <c r="B8" s="127" t="s">
        <v>239</v>
      </c>
    </row>
    <row r="9" spans="1:11" ht="16.5" customHeight="1">
      <c r="B9" s="127" t="s">
        <v>216</v>
      </c>
      <c r="C9" s="127" t="s">
        <v>199</v>
      </c>
    </row>
    <row r="10" spans="1:11" ht="16.5" customHeight="1">
      <c r="B10" s="127" t="s">
        <v>216</v>
      </c>
      <c r="C10" s="127" t="s">
        <v>200</v>
      </c>
    </row>
    <row r="11" spans="1:11" ht="16.5" customHeight="1">
      <c r="B11" s="127" t="s">
        <v>216</v>
      </c>
      <c r="C11" s="127" t="s">
        <v>265</v>
      </c>
    </row>
    <row r="12" spans="1:11" ht="16.5" customHeight="1">
      <c r="B12" s="127" t="s">
        <v>216</v>
      </c>
      <c r="C12" s="127" t="s">
        <v>201</v>
      </c>
    </row>
    <row r="13" spans="1:11" ht="16.5" customHeight="1">
      <c r="B13" s="127" t="s">
        <v>216</v>
      </c>
      <c r="C13" s="127" t="s">
        <v>202</v>
      </c>
    </row>
    <row r="14" spans="1:11" ht="16.5" customHeight="1">
      <c r="A14" s="127" t="s">
        <v>237</v>
      </c>
      <c r="B14" s="127" t="s">
        <v>240</v>
      </c>
    </row>
    <row r="15" spans="1:11" ht="16.5" customHeight="1">
      <c r="B15" s="127" t="s">
        <v>216</v>
      </c>
      <c r="C15" s="230" t="s">
        <v>203</v>
      </c>
      <c r="D15" s="231"/>
      <c r="E15" s="231"/>
      <c r="F15" s="231"/>
      <c r="G15" s="231"/>
      <c r="H15" s="231"/>
      <c r="I15" s="231"/>
      <c r="J15" s="231"/>
      <c r="K15" s="231"/>
    </row>
    <row r="16" spans="1:11" ht="16.5" customHeight="1">
      <c r="C16" s="231"/>
      <c r="D16" s="231"/>
      <c r="E16" s="231"/>
      <c r="F16" s="231"/>
      <c r="G16" s="231"/>
      <c r="H16" s="231"/>
      <c r="I16" s="231"/>
      <c r="J16" s="231"/>
      <c r="K16" s="231"/>
    </row>
    <row r="17" spans="1:11" ht="16.5" customHeight="1">
      <c r="A17" s="127" t="s">
        <v>237</v>
      </c>
      <c r="B17" s="127" t="s">
        <v>241</v>
      </c>
    </row>
    <row r="18" spans="1:11" ht="16.5" customHeight="1">
      <c r="B18" s="127" t="s">
        <v>216</v>
      </c>
      <c r="C18" s="127" t="s">
        <v>266</v>
      </c>
    </row>
    <row r="19" spans="1:11" ht="16.5" customHeight="1">
      <c r="B19" s="127" t="s">
        <v>216</v>
      </c>
      <c r="C19" s="127" t="s">
        <v>267</v>
      </c>
    </row>
    <row r="20" spans="1:11" ht="16.5" customHeight="1">
      <c r="B20" s="232" t="s">
        <v>235</v>
      </c>
      <c r="C20" s="232"/>
      <c r="D20" s="230" t="s">
        <v>236</v>
      </c>
      <c r="E20" s="231"/>
      <c r="F20" s="231"/>
      <c r="G20" s="231"/>
      <c r="H20" s="231"/>
      <c r="I20" s="231"/>
      <c r="J20" s="231"/>
      <c r="K20" s="231"/>
    </row>
    <row r="21" spans="1:11" ht="16.5" customHeight="1">
      <c r="D21" s="231"/>
      <c r="E21" s="231"/>
      <c r="F21" s="231"/>
      <c r="G21" s="231"/>
      <c r="H21" s="231"/>
      <c r="I21" s="231"/>
      <c r="J21" s="231"/>
      <c r="K21" s="231"/>
    </row>
    <row r="22" spans="1:11" ht="16.5" customHeight="1">
      <c r="A22" s="127" t="s">
        <v>237</v>
      </c>
      <c r="B22" s="127" t="s">
        <v>242</v>
      </c>
    </row>
    <row r="23" spans="1:11" ht="16.5" customHeight="1">
      <c r="B23" s="127" t="s">
        <v>216</v>
      </c>
      <c r="C23" s="230" t="s">
        <v>256</v>
      </c>
      <c r="D23" s="231"/>
      <c r="E23" s="231"/>
      <c r="F23" s="231"/>
      <c r="G23" s="231"/>
      <c r="H23" s="231"/>
      <c r="I23" s="231"/>
      <c r="J23" s="231"/>
      <c r="K23" s="231"/>
    </row>
    <row r="24" spans="1:11" ht="16.5" customHeight="1">
      <c r="C24" s="231"/>
      <c r="D24" s="231"/>
      <c r="E24" s="231"/>
      <c r="F24" s="231"/>
      <c r="G24" s="231"/>
      <c r="H24" s="231"/>
      <c r="I24" s="231"/>
      <c r="J24" s="231"/>
      <c r="K24" s="231"/>
    </row>
    <row r="25" spans="1:11" ht="16.5" customHeight="1">
      <c r="C25" s="231"/>
      <c r="D25" s="231"/>
      <c r="E25" s="231"/>
      <c r="F25" s="231"/>
      <c r="G25" s="231"/>
      <c r="H25" s="231"/>
      <c r="I25" s="231"/>
      <c r="J25" s="231"/>
      <c r="K25" s="231"/>
    </row>
    <row r="26" spans="1:11" ht="16.5" customHeight="1">
      <c r="A26" s="127" t="s">
        <v>237</v>
      </c>
      <c r="B26" s="127" t="s">
        <v>243</v>
      </c>
    </row>
    <row r="27" spans="1:11" ht="16.5" customHeight="1">
      <c r="B27" s="127" t="s">
        <v>216</v>
      </c>
      <c r="C27" s="127" t="s">
        <v>204</v>
      </c>
    </row>
    <row r="28" spans="1:11" ht="16.5" customHeight="1">
      <c r="C28" s="129" t="s">
        <v>183</v>
      </c>
      <c r="D28" s="127" t="s">
        <v>217</v>
      </c>
    </row>
    <row r="29" spans="1:11" ht="16.5" customHeight="1">
      <c r="C29" s="129" t="s">
        <v>185</v>
      </c>
      <c r="D29" s="127" t="s">
        <v>218</v>
      </c>
    </row>
    <row r="30" spans="1:11" ht="16.5" customHeight="1">
      <c r="C30" s="129" t="s">
        <v>187</v>
      </c>
      <c r="D30" s="127" t="s">
        <v>219</v>
      </c>
    </row>
    <row r="31" spans="1:11" ht="16.5" customHeight="1">
      <c r="A31" s="127" t="s">
        <v>268</v>
      </c>
      <c r="B31" s="127" t="s">
        <v>269</v>
      </c>
    </row>
    <row r="32" spans="1:11" ht="16.5" customHeight="1">
      <c r="B32" s="127" t="s">
        <v>216</v>
      </c>
      <c r="C32" s="230" t="s">
        <v>257</v>
      </c>
      <c r="D32" s="231"/>
      <c r="E32" s="231"/>
      <c r="F32" s="231"/>
      <c r="G32" s="231"/>
      <c r="H32" s="231"/>
      <c r="I32" s="231"/>
      <c r="J32" s="231"/>
      <c r="K32" s="231"/>
    </row>
    <row r="33" spans="1:11" ht="16.5" customHeight="1">
      <c r="C33" s="129" t="s">
        <v>183</v>
      </c>
      <c r="D33" s="127" t="s">
        <v>220</v>
      </c>
    </row>
    <row r="34" spans="1:11" ht="16.5" customHeight="1">
      <c r="C34" s="129" t="s">
        <v>185</v>
      </c>
      <c r="D34" s="127" t="s">
        <v>221</v>
      </c>
    </row>
    <row r="35" spans="1:11" ht="16.5" customHeight="1">
      <c r="C35" s="129" t="s">
        <v>187</v>
      </c>
      <c r="D35" s="127" t="s">
        <v>222</v>
      </c>
    </row>
    <row r="36" spans="1:11" ht="16.5" customHeight="1">
      <c r="C36" s="129" t="s">
        <v>188</v>
      </c>
      <c r="D36" s="127" t="s">
        <v>223</v>
      </c>
    </row>
    <row r="37" spans="1:11" ht="16.5" customHeight="1">
      <c r="A37" s="127" t="s">
        <v>237</v>
      </c>
      <c r="B37" s="127" t="s">
        <v>244</v>
      </c>
    </row>
    <row r="38" spans="1:11" ht="16.5" customHeight="1">
      <c r="B38" s="127" t="s">
        <v>216</v>
      </c>
      <c r="C38" s="230" t="s">
        <v>205</v>
      </c>
      <c r="D38" s="231"/>
      <c r="E38" s="231"/>
      <c r="F38" s="231"/>
      <c r="G38" s="231"/>
      <c r="H38" s="231"/>
      <c r="I38" s="231"/>
      <c r="J38" s="231"/>
      <c r="K38" s="231"/>
    </row>
    <row r="39" spans="1:11" ht="16.5" customHeight="1">
      <c r="C39" s="231"/>
      <c r="D39" s="231"/>
      <c r="E39" s="231"/>
      <c r="F39" s="231"/>
      <c r="G39" s="231"/>
      <c r="H39" s="231"/>
      <c r="I39" s="231"/>
      <c r="J39" s="231"/>
      <c r="K39" s="231"/>
    </row>
    <row r="40" spans="1:11" ht="16.5" customHeight="1">
      <c r="A40" s="127" t="s">
        <v>237</v>
      </c>
      <c r="B40" s="127" t="s">
        <v>245</v>
      </c>
    </row>
    <row r="41" spans="1:11" ht="16.5" customHeight="1">
      <c r="B41" s="127" t="s">
        <v>216</v>
      </c>
      <c r="C41" s="230" t="s">
        <v>206</v>
      </c>
      <c r="D41" s="231"/>
      <c r="E41" s="231"/>
      <c r="F41" s="231"/>
      <c r="G41" s="231"/>
      <c r="H41" s="231"/>
      <c r="I41" s="231"/>
      <c r="J41" s="231"/>
      <c r="K41" s="231"/>
    </row>
    <row r="42" spans="1:11" ht="16.5" customHeight="1">
      <c r="C42" s="231"/>
      <c r="D42" s="231"/>
      <c r="E42" s="231"/>
      <c r="F42" s="231"/>
      <c r="G42" s="231"/>
      <c r="H42" s="231"/>
      <c r="I42" s="231"/>
      <c r="J42" s="231"/>
      <c r="K42" s="231"/>
    </row>
    <row r="43" spans="1:11" ht="16.5" customHeight="1">
      <c r="A43" s="127" t="s">
        <v>237</v>
      </c>
      <c r="B43" s="127" t="s">
        <v>246</v>
      </c>
    </row>
    <row r="44" spans="1:11" ht="16.5" customHeight="1">
      <c r="B44" s="127" t="s">
        <v>216</v>
      </c>
      <c r="C44" s="127" t="s">
        <v>263</v>
      </c>
    </row>
    <row r="45" spans="1:11" ht="16.5" customHeight="1">
      <c r="A45" s="127" t="s">
        <v>237</v>
      </c>
      <c r="B45" s="127" t="s">
        <v>247</v>
      </c>
    </row>
    <row r="46" spans="1:11" ht="16.5" customHeight="1">
      <c r="B46" s="127" t="s">
        <v>216</v>
      </c>
      <c r="C46" s="230" t="s">
        <v>207</v>
      </c>
      <c r="D46" s="231"/>
      <c r="E46" s="231"/>
      <c r="F46" s="231"/>
      <c r="G46" s="231"/>
      <c r="H46" s="231"/>
      <c r="I46" s="231"/>
      <c r="J46" s="231"/>
      <c r="K46" s="231"/>
    </row>
    <row r="47" spans="1:11" ht="16.5" customHeight="1">
      <c r="C47" s="231"/>
      <c r="D47" s="231"/>
      <c r="E47" s="231"/>
      <c r="F47" s="231"/>
      <c r="G47" s="231"/>
      <c r="H47" s="231"/>
      <c r="I47" s="231"/>
      <c r="J47" s="231"/>
      <c r="K47" s="231"/>
    </row>
    <row r="48" spans="1:11" ht="16.5" customHeight="1">
      <c r="C48" s="231"/>
      <c r="D48" s="231"/>
      <c r="E48" s="231"/>
      <c r="F48" s="231"/>
      <c r="G48" s="231"/>
      <c r="H48" s="231"/>
      <c r="I48" s="231"/>
      <c r="J48" s="231"/>
      <c r="K48" s="231"/>
    </row>
    <row r="50" spans="1:11" ht="16.5" customHeight="1">
      <c r="A50" s="126" t="s">
        <v>178</v>
      </c>
    </row>
    <row r="52" spans="1:11" ht="16.5" customHeight="1">
      <c r="A52" s="127" t="s">
        <v>237</v>
      </c>
      <c r="B52" s="127" t="s">
        <v>248</v>
      </c>
    </row>
    <row r="53" spans="1:11" ht="16.5" customHeight="1">
      <c r="B53" s="127" t="s">
        <v>216</v>
      </c>
      <c r="C53" s="230" t="s">
        <v>258</v>
      </c>
      <c r="D53" s="231"/>
      <c r="E53" s="231"/>
      <c r="F53" s="231"/>
      <c r="G53" s="231"/>
      <c r="H53" s="231"/>
      <c r="I53" s="231"/>
      <c r="J53" s="231"/>
      <c r="K53" s="231"/>
    </row>
    <row r="54" spans="1:11" ht="16.5" customHeight="1">
      <c r="C54" s="231"/>
      <c r="D54" s="231"/>
      <c r="E54" s="231"/>
      <c r="F54" s="231"/>
      <c r="G54" s="231"/>
      <c r="H54" s="231"/>
      <c r="I54" s="231"/>
      <c r="J54" s="231"/>
      <c r="K54" s="231"/>
    </row>
    <row r="55" spans="1:11" ht="16.5" customHeight="1">
      <c r="C55" s="231"/>
      <c r="D55" s="231"/>
      <c r="E55" s="231"/>
      <c r="F55" s="231"/>
      <c r="G55" s="231"/>
      <c r="H55" s="231"/>
      <c r="I55" s="231"/>
      <c r="J55" s="231"/>
      <c r="K55" s="231"/>
    </row>
    <row r="56" spans="1:11" ht="16.5" customHeight="1">
      <c r="A56" s="127" t="s">
        <v>237</v>
      </c>
      <c r="B56" s="127" t="s">
        <v>242</v>
      </c>
    </row>
    <row r="57" spans="1:11" ht="16.5" customHeight="1">
      <c r="B57" s="127" t="s">
        <v>216</v>
      </c>
      <c r="C57" s="230" t="s">
        <v>208</v>
      </c>
      <c r="D57" s="231"/>
      <c r="E57" s="231"/>
      <c r="F57" s="231"/>
      <c r="G57" s="231"/>
      <c r="H57" s="231"/>
      <c r="I57" s="231"/>
      <c r="J57" s="231"/>
      <c r="K57" s="231"/>
    </row>
    <row r="58" spans="1:11" ht="16.5" customHeight="1">
      <c r="C58" s="231"/>
      <c r="D58" s="231"/>
      <c r="E58" s="231"/>
      <c r="F58" s="231"/>
      <c r="G58" s="231"/>
      <c r="H58" s="231"/>
      <c r="I58" s="231"/>
      <c r="J58" s="231"/>
      <c r="K58" s="231"/>
    </row>
    <row r="59" spans="1:11" ht="16.5" customHeight="1">
      <c r="A59" s="127" t="s">
        <v>237</v>
      </c>
      <c r="B59" s="127" t="s">
        <v>249</v>
      </c>
    </row>
    <row r="60" spans="1:11" ht="16.5" customHeight="1">
      <c r="B60" s="127" t="s">
        <v>216</v>
      </c>
      <c r="C60" s="127" t="s">
        <v>209</v>
      </c>
    </row>
    <row r="61" spans="1:11" ht="16.5" customHeight="1">
      <c r="B61" s="127" t="s">
        <v>216</v>
      </c>
      <c r="C61" s="230" t="s">
        <v>210</v>
      </c>
      <c r="D61" s="231"/>
      <c r="E61" s="231"/>
      <c r="F61" s="231"/>
      <c r="G61" s="231"/>
      <c r="H61" s="231"/>
      <c r="I61" s="231"/>
      <c r="J61" s="231"/>
      <c r="K61" s="231"/>
    </row>
    <row r="62" spans="1:11" ht="16.5" customHeight="1">
      <c r="C62" s="231"/>
      <c r="D62" s="231"/>
      <c r="E62" s="231"/>
      <c r="F62" s="231"/>
      <c r="G62" s="231"/>
      <c r="H62" s="231"/>
      <c r="I62" s="231"/>
      <c r="J62" s="231"/>
      <c r="K62" s="231"/>
    </row>
    <row r="63" spans="1:11" ht="16.5" customHeight="1">
      <c r="A63" s="127" t="s">
        <v>237</v>
      </c>
      <c r="B63" s="127" t="s">
        <v>250</v>
      </c>
    </row>
    <row r="64" spans="1:11" ht="16.5" customHeight="1">
      <c r="B64" s="127" t="s">
        <v>216</v>
      </c>
      <c r="C64" s="127" t="s">
        <v>259</v>
      </c>
    </row>
    <row r="65" spans="1:11" ht="16.5" customHeight="1">
      <c r="B65" s="127" t="s">
        <v>216</v>
      </c>
      <c r="C65" s="230" t="s">
        <v>211</v>
      </c>
      <c r="D65" s="231"/>
      <c r="E65" s="231"/>
      <c r="F65" s="231"/>
      <c r="G65" s="231"/>
      <c r="H65" s="231"/>
      <c r="I65" s="231"/>
      <c r="J65" s="231"/>
      <c r="K65" s="231"/>
    </row>
    <row r="66" spans="1:11" ht="16.5" customHeight="1">
      <c r="C66" s="231"/>
      <c r="D66" s="231"/>
      <c r="E66" s="231"/>
      <c r="F66" s="231"/>
      <c r="G66" s="231"/>
      <c r="H66" s="231"/>
      <c r="I66" s="231"/>
      <c r="J66" s="231"/>
      <c r="K66" s="231"/>
    </row>
    <row r="67" spans="1:11" ht="16.5" customHeight="1">
      <c r="A67" s="127" t="s">
        <v>237</v>
      </c>
      <c r="B67" s="127" t="s">
        <v>251</v>
      </c>
    </row>
    <row r="68" spans="1:11" ht="16.5" customHeight="1">
      <c r="B68" s="127" t="s">
        <v>216</v>
      </c>
      <c r="C68" s="127" t="s">
        <v>212</v>
      </c>
    </row>
    <row r="69" spans="1:11" ht="16.5" customHeight="1">
      <c r="A69" s="127" t="s">
        <v>237</v>
      </c>
      <c r="B69" s="127" t="s">
        <v>252</v>
      </c>
    </row>
    <row r="70" spans="1:11" ht="16.5" customHeight="1">
      <c r="B70" s="127" t="s">
        <v>216</v>
      </c>
      <c r="C70" s="127" t="s">
        <v>213</v>
      </c>
    </row>
    <row r="71" spans="1:11" ht="16.5" customHeight="1">
      <c r="A71" s="127" t="s">
        <v>237</v>
      </c>
      <c r="B71" s="127" t="s">
        <v>253</v>
      </c>
    </row>
    <row r="72" spans="1:11" ht="16.5" customHeight="1">
      <c r="B72" s="127" t="s">
        <v>216</v>
      </c>
      <c r="C72" s="127" t="s">
        <v>214</v>
      </c>
    </row>
    <row r="73" spans="1:11" ht="16.5" customHeight="1">
      <c r="A73" s="127" t="s">
        <v>237</v>
      </c>
      <c r="B73" s="127" t="s">
        <v>254</v>
      </c>
    </row>
    <row r="74" spans="1:11" ht="16.5" customHeight="1">
      <c r="B74" s="127" t="s">
        <v>216</v>
      </c>
      <c r="C74" s="230" t="s">
        <v>215</v>
      </c>
      <c r="D74" s="231"/>
      <c r="E74" s="231"/>
      <c r="F74" s="231"/>
      <c r="G74" s="231"/>
      <c r="H74" s="231"/>
      <c r="I74" s="231"/>
      <c r="J74" s="231"/>
      <c r="K74" s="231"/>
    </row>
    <row r="75" spans="1:11" ht="16.5" customHeight="1">
      <c r="C75" s="231"/>
      <c r="D75" s="231"/>
      <c r="E75" s="231"/>
      <c r="F75" s="231"/>
      <c r="G75" s="231"/>
      <c r="H75" s="231"/>
      <c r="I75" s="231"/>
      <c r="J75" s="231"/>
      <c r="K75" s="231"/>
    </row>
    <row r="77" spans="1:11" ht="16.5" customHeight="1">
      <c r="A77" s="126" t="s">
        <v>179</v>
      </c>
    </row>
    <row r="79" spans="1:11" ht="16.5" customHeight="1">
      <c r="A79" s="127" t="s">
        <v>237</v>
      </c>
      <c r="B79" s="230" t="s">
        <v>255</v>
      </c>
      <c r="C79" s="231"/>
      <c r="D79" s="231"/>
      <c r="E79" s="231"/>
      <c r="F79" s="231"/>
      <c r="G79" s="231"/>
      <c r="H79" s="231"/>
      <c r="I79" s="231"/>
      <c r="J79" s="231"/>
      <c r="K79" s="231"/>
    </row>
    <row r="80" spans="1:11" ht="16.5" customHeight="1">
      <c r="B80" s="231"/>
      <c r="C80" s="231"/>
      <c r="D80" s="231"/>
      <c r="E80" s="231"/>
      <c r="F80" s="231"/>
      <c r="G80" s="231"/>
      <c r="H80" s="231"/>
      <c r="I80" s="231"/>
      <c r="J80" s="231"/>
      <c r="K80" s="231"/>
    </row>
    <row r="81" spans="1:11" ht="16.5" customHeight="1">
      <c r="C81" s="129" t="s">
        <v>183</v>
      </c>
      <c r="D81" s="127" t="s">
        <v>224</v>
      </c>
    </row>
    <row r="82" spans="1:11" ht="16.5" customHeight="1">
      <c r="C82" s="129" t="s">
        <v>184</v>
      </c>
      <c r="D82" s="127" t="s">
        <v>225</v>
      </c>
    </row>
    <row r="83" spans="1:11" ht="16.5" customHeight="1">
      <c r="C83" s="129" t="s">
        <v>186</v>
      </c>
      <c r="D83" s="127" t="s">
        <v>226</v>
      </c>
    </row>
    <row r="84" spans="1:11" ht="16.5" customHeight="1">
      <c r="C84" s="129" t="s">
        <v>188</v>
      </c>
      <c r="D84" s="127" t="s">
        <v>227</v>
      </c>
    </row>
    <row r="85" spans="1:11" ht="16.5" customHeight="1">
      <c r="C85" s="129" t="s">
        <v>189</v>
      </c>
      <c r="D85" s="127" t="s">
        <v>228</v>
      </c>
    </row>
    <row r="86" spans="1:11" ht="16.5" customHeight="1">
      <c r="C86" s="129" t="s">
        <v>190</v>
      </c>
      <c r="D86" s="127" t="s">
        <v>229</v>
      </c>
    </row>
    <row r="87" spans="1:11" ht="16.5" customHeight="1">
      <c r="C87" s="129" t="s">
        <v>191</v>
      </c>
      <c r="D87" s="127" t="s">
        <v>230</v>
      </c>
    </row>
    <row r="88" spans="1:11" ht="16.5" customHeight="1">
      <c r="C88" s="129" t="s">
        <v>192</v>
      </c>
      <c r="D88" s="127" t="s">
        <v>231</v>
      </c>
    </row>
    <row r="89" spans="1:11" ht="16.5" customHeight="1">
      <c r="C89" s="129" t="s">
        <v>193</v>
      </c>
      <c r="D89" s="230" t="s">
        <v>260</v>
      </c>
      <c r="E89" s="231"/>
      <c r="F89" s="231"/>
      <c r="G89" s="231"/>
      <c r="H89" s="231"/>
      <c r="I89" s="231"/>
      <c r="J89" s="231"/>
      <c r="K89" s="231"/>
    </row>
    <row r="90" spans="1:11" ht="16.5" customHeight="1">
      <c r="C90" s="129"/>
      <c r="D90" s="231"/>
      <c r="E90" s="231"/>
      <c r="F90" s="231"/>
      <c r="G90" s="231"/>
      <c r="H90" s="231"/>
      <c r="I90" s="231"/>
      <c r="J90" s="231"/>
      <c r="K90" s="231"/>
    </row>
    <row r="91" spans="1:11" ht="16.5" customHeight="1">
      <c r="C91" s="129" t="s">
        <v>194</v>
      </c>
      <c r="D91" s="127" t="s">
        <v>232</v>
      </c>
    </row>
    <row r="92" spans="1:11" ht="16.5" customHeight="1">
      <c r="C92" s="129" t="s">
        <v>195</v>
      </c>
      <c r="D92" s="127" t="s">
        <v>233</v>
      </c>
    </row>
    <row r="93" spans="1:11" ht="16.5" customHeight="1">
      <c r="C93" s="129" t="s">
        <v>196</v>
      </c>
      <c r="D93" s="127" t="s">
        <v>234</v>
      </c>
    </row>
    <row r="95" spans="1:11" ht="16.5" customHeight="1">
      <c r="A95" s="126" t="s">
        <v>262</v>
      </c>
    </row>
    <row r="97" spans="2:2" ht="16.5" customHeight="1">
      <c r="B97" s="127" t="s">
        <v>180</v>
      </c>
    </row>
    <row r="98" spans="2:2" ht="16.5" customHeight="1">
      <c r="B98" s="127" t="s">
        <v>181</v>
      </c>
    </row>
  </sheetData>
  <sheetProtection algorithmName="SHA-512" hashValue="Pbi90HgTFflSRCIKSXCJhXaCsnWX7ZMh3jethya9BZZzRLthinVbtGorSTDZbpkkcUShvoeLK/IZ03Ueii0XhA==" saltValue="56IxPErLga7fHe3XZAazbQ==" spinCount="100000" sheet="1" objects="1" scenarios="1"/>
  <mergeCells count="16">
    <mergeCell ref="C57:K58"/>
    <mergeCell ref="C4:K5"/>
    <mergeCell ref="B20:C20"/>
    <mergeCell ref="C15:K16"/>
    <mergeCell ref="D20:K21"/>
    <mergeCell ref="C23:K25"/>
    <mergeCell ref="C32:K32"/>
    <mergeCell ref="C53:K55"/>
    <mergeCell ref="C38:K39"/>
    <mergeCell ref="C41:K42"/>
    <mergeCell ref="C46:K48"/>
    <mergeCell ref="D89:K90"/>
    <mergeCell ref="C61:K62"/>
    <mergeCell ref="C65:K66"/>
    <mergeCell ref="C74:K75"/>
    <mergeCell ref="B79:K80"/>
  </mergeCells>
  <phoneticPr fontId="3"/>
  <hyperlinks>
    <hyperlink ref="C7" r:id="rId1" xr:uid="{C809A963-8CA0-47A2-88A1-C797C08569F0}"/>
  </hyperlinks>
  <printOptions horizontalCentered="1" verticalCentered="1"/>
  <pageMargins left="0.7" right="0.7" top="0.75" bottom="0.75" header="0.3" footer="0.3"/>
  <pageSetup paperSize="9" orientation="portrait" r:id="rId2"/>
  <rowBreaks count="1" manualBreakCount="1">
    <brk id="49" max="10" man="1"/>
  </rowBreaks>
  <ignoredErrors>
    <ignoredError sqref="C81:C93 C33:C36 C28:C3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D325E-8503-459E-8FB9-CEA54B93E818}">
  <sheetPr codeName="Sheet3">
    <tabColor rgb="FF00B0F0"/>
  </sheetPr>
  <dimension ref="B1:M22"/>
  <sheetViews>
    <sheetView workbookViewId="0">
      <selection activeCell="B1" sqref="B1"/>
    </sheetView>
  </sheetViews>
  <sheetFormatPr defaultColWidth="11.125" defaultRowHeight="19.5" customHeight="1"/>
  <cols>
    <col min="1" max="8" width="11.125" style="4"/>
    <col min="9" max="9" width="5.25" style="4" bestFit="1" customWidth="1"/>
    <col min="10" max="10" width="9" style="4" bestFit="1" customWidth="1"/>
    <col min="11" max="11" width="8.75" style="4" bestFit="1" customWidth="1"/>
    <col min="12" max="12" width="12.375" style="4" bestFit="1" customWidth="1"/>
    <col min="13" max="13" width="9" style="4" bestFit="1" customWidth="1"/>
    <col min="14" max="16384" width="11.125" style="4"/>
  </cols>
  <sheetData>
    <row r="1" spans="2:13" ht="19.5" customHeight="1" thickBot="1">
      <c r="B1" s="4" t="s">
        <v>51</v>
      </c>
    </row>
    <row r="2" spans="2:13" ht="19.5" customHeight="1">
      <c r="B2" s="250"/>
      <c r="C2" s="13" t="s">
        <v>32</v>
      </c>
      <c r="D2" s="13" t="s">
        <v>33</v>
      </c>
      <c r="E2" s="13" t="s">
        <v>34</v>
      </c>
      <c r="F2" s="13" t="s">
        <v>35</v>
      </c>
      <c r="G2" s="13" t="s">
        <v>36</v>
      </c>
      <c r="H2" s="14" t="s">
        <v>37</v>
      </c>
      <c r="I2" s="252" t="s">
        <v>13</v>
      </c>
      <c r="J2" s="238"/>
      <c r="K2" s="238"/>
      <c r="L2" s="238"/>
      <c r="M2" s="239"/>
    </row>
    <row r="3" spans="2:13" ht="19.5" customHeight="1" thickBot="1">
      <c r="B3" s="251"/>
      <c r="C3" s="34" t="s">
        <v>38</v>
      </c>
      <c r="D3" s="34" t="s">
        <v>39</v>
      </c>
      <c r="E3" s="34" t="s">
        <v>40</v>
      </c>
      <c r="F3" s="34" t="s">
        <v>41</v>
      </c>
      <c r="G3" s="34" t="s">
        <v>42</v>
      </c>
      <c r="H3" s="35" t="s">
        <v>43</v>
      </c>
      <c r="I3" s="33" t="s">
        <v>53</v>
      </c>
      <c r="J3" s="39" t="s">
        <v>44</v>
      </c>
      <c r="K3" s="34" t="s">
        <v>45</v>
      </c>
      <c r="L3" s="34" t="s">
        <v>19</v>
      </c>
      <c r="M3" s="35" t="s">
        <v>48</v>
      </c>
    </row>
    <row r="4" spans="2:13" ht="19.5" customHeight="1" thickTop="1">
      <c r="B4" s="23" t="s">
        <v>26</v>
      </c>
      <c r="C4" s="24">
        <v>10380</v>
      </c>
      <c r="D4" s="24">
        <v>12930</v>
      </c>
      <c r="E4" s="24">
        <v>15990</v>
      </c>
      <c r="F4" s="24">
        <v>30140</v>
      </c>
      <c r="G4" s="24">
        <v>23310</v>
      </c>
      <c r="H4" s="25">
        <v>28920</v>
      </c>
      <c r="I4" s="40">
        <v>4</v>
      </c>
      <c r="J4" s="36">
        <v>200</v>
      </c>
      <c r="K4" s="30">
        <v>284.66000000000003</v>
      </c>
      <c r="L4" s="31" t="s">
        <v>47</v>
      </c>
      <c r="M4" s="32" t="s">
        <v>49</v>
      </c>
    </row>
    <row r="5" spans="2:13" ht="19.5" customHeight="1">
      <c r="B5" s="17" t="s">
        <v>27</v>
      </c>
      <c r="C5" s="18">
        <v>6000</v>
      </c>
      <c r="D5" s="18">
        <v>7430</v>
      </c>
      <c r="E5" s="18">
        <v>9570</v>
      </c>
      <c r="F5" s="18">
        <v>19860</v>
      </c>
      <c r="G5" s="18">
        <v>13430</v>
      </c>
      <c r="H5" s="19">
        <v>17000</v>
      </c>
      <c r="I5" s="41">
        <v>2</v>
      </c>
      <c r="J5" s="37">
        <v>20</v>
      </c>
      <c r="K5" s="26">
        <v>100.73</v>
      </c>
      <c r="L5" s="15" t="s">
        <v>46</v>
      </c>
      <c r="M5" s="16" t="s">
        <v>49</v>
      </c>
    </row>
    <row r="6" spans="2:13" ht="19.5" customHeight="1">
      <c r="B6" s="17" t="s">
        <v>28</v>
      </c>
      <c r="C6" s="18">
        <v>6510</v>
      </c>
      <c r="D6" s="18">
        <v>8040</v>
      </c>
      <c r="E6" s="18">
        <v>10380</v>
      </c>
      <c r="F6" s="18">
        <v>21590</v>
      </c>
      <c r="G6" s="18">
        <v>14550</v>
      </c>
      <c r="H6" s="19">
        <v>18420</v>
      </c>
      <c r="I6" s="41">
        <v>2</v>
      </c>
      <c r="J6" s="37">
        <v>52</v>
      </c>
      <c r="K6" s="26">
        <v>159.47999999999999</v>
      </c>
      <c r="L6" s="15" t="s">
        <v>47</v>
      </c>
      <c r="M6" s="16" t="s">
        <v>49</v>
      </c>
    </row>
    <row r="7" spans="2:13" ht="19.5" customHeight="1">
      <c r="B7" s="17" t="s">
        <v>23</v>
      </c>
      <c r="C7" s="18">
        <v>6510</v>
      </c>
      <c r="D7" s="18">
        <v>8040</v>
      </c>
      <c r="E7" s="18">
        <v>10380</v>
      </c>
      <c r="F7" s="18">
        <v>21590</v>
      </c>
      <c r="G7" s="18">
        <v>14550</v>
      </c>
      <c r="H7" s="19">
        <v>18420</v>
      </c>
      <c r="I7" s="41">
        <v>2</v>
      </c>
      <c r="J7" s="37">
        <v>70</v>
      </c>
      <c r="K7" s="26">
        <v>159.47999999999999</v>
      </c>
      <c r="L7" s="15" t="s">
        <v>47</v>
      </c>
      <c r="M7" s="16" t="s">
        <v>49</v>
      </c>
    </row>
    <row r="8" spans="2:13" ht="19.5" customHeight="1">
      <c r="B8" s="17" t="s">
        <v>29</v>
      </c>
      <c r="C8" s="18">
        <v>2540</v>
      </c>
      <c r="D8" s="18">
        <v>3150</v>
      </c>
      <c r="E8" s="18">
        <v>4170</v>
      </c>
      <c r="F8" s="18">
        <v>8750</v>
      </c>
      <c r="G8" s="18">
        <v>5690</v>
      </c>
      <c r="H8" s="19">
        <v>7320</v>
      </c>
      <c r="I8" s="41">
        <v>2</v>
      </c>
      <c r="J8" s="37">
        <v>20</v>
      </c>
      <c r="K8" s="26">
        <v>67.75</v>
      </c>
      <c r="L8" s="15" t="s">
        <v>46</v>
      </c>
      <c r="M8" s="16" t="s">
        <v>50</v>
      </c>
    </row>
    <row r="9" spans="2:13" ht="19.5" customHeight="1">
      <c r="B9" s="17" t="s">
        <v>30</v>
      </c>
      <c r="C9" s="18">
        <v>5600</v>
      </c>
      <c r="D9" s="18">
        <v>6820</v>
      </c>
      <c r="E9" s="18">
        <v>8960</v>
      </c>
      <c r="F9" s="18">
        <v>18630</v>
      </c>
      <c r="G9" s="18">
        <v>12420</v>
      </c>
      <c r="H9" s="19">
        <v>15780</v>
      </c>
      <c r="I9" s="41">
        <v>6</v>
      </c>
      <c r="J9" s="37">
        <v>24</v>
      </c>
      <c r="K9" s="26">
        <v>82.4</v>
      </c>
      <c r="L9" s="15" t="s">
        <v>165</v>
      </c>
      <c r="M9" s="16" t="s">
        <v>50</v>
      </c>
    </row>
    <row r="10" spans="2:13" ht="19.5" customHeight="1" thickBot="1">
      <c r="B10" s="20" t="s">
        <v>31</v>
      </c>
      <c r="C10" s="21">
        <v>2440</v>
      </c>
      <c r="D10" s="21">
        <v>3050</v>
      </c>
      <c r="E10" s="21">
        <v>3970</v>
      </c>
      <c r="F10" s="21">
        <v>8250</v>
      </c>
      <c r="G10" s="21">
        <v>5490</v>
      </c>
      <c r="H10" s="22">
        <v>7020</v>
      </c>
      <c r="I10" s="42">
        <v>6</v>
      </c>
      <c r="J10" s="38">
        <v>12</v>
      </c>
      <c r="K10" s="27">
        <v>34.979999999999997</v>
      </c>
      <c r="L10" s="28" t="s">
        <v>165</v>
      </c>
      <c r="M10" s="29" t="s">
        <v>50</v>
      </c>
    </row>
    <row r="12" spans="2:13" ht="19.5" customHeight="1" thickBot="1">
      <c r="B12" s="4" t="s">
        <v>52</v>
      </c>
    </row>
    <row r="13" spans="2:13" ht="19.5" customHeight="1">
      <c r="B13" s="246" t="s">
        <v>118</v>
      </c>
      <c r="C13" s="247"/>
      <c r="D13" s="247"/>
      <c r="E13" s="43">
        <v>500</v>
      </c>
      <c r="F13" s="44" t="s">
        <v>58</v>
      </c>
      <c r="G13" s="237" t="s">
        <v>67</v>
      </c>
      <c r="H13" s="238"/>
      <c r="I13" s="238"/>
      <c r="J13" s="239"/>
    </row>
    <row r="14" spans="2:13" ht="19.5" customHeight="1">
      <c r="B14" s="233" t="s">
        <v>54</v>
      </c>
      <c r="C14" s="234"/>
      <c r="D14" s="234"/>
      <c r="E14" s="45">
        <v>1050</v>
      </c>
      <c r="F14" s="46" t="s">
        <v>58</v>
      </c>
      <c r="G14" s="240"/>
      <c r="H14" s="241"/>
      <c r="I14" s="241"/>
      <c r="J14" s="242"/>
    </row>
    <row r="15" spans="2:13" ht="19.5" customHeight="1">
      <c r="B15" s="233" t="s">
        <v>57</v>
      </c>
      <c r="C15" s="234"/>
      <c r="D15" s="234"/>
      <c r="E15" s="45">
        <v>1010</v>
      </c>
      <c r="F15" s="46" t="s">
        <v>58</v>
      </c>
      <c r="G15" s="240"/>
      <c r="H15" s="241"/>
      <c r="I15" s="241"/>
      <c r="J15" s="242"/>
    </row>
    <row r="16" spans="2:13" ht="19.5" customHeight="1">
      <c r="B16" s="233" t="s">
        <v>55</v>
      </c>
      <c r="C16" s="234"/>
      <c r="D16" s="234"/>
      <c r="E16" s="45">
        <v>1520</v>
      </c>
      <c r="F16" s="46" t="s">
        <v>58</v>
      </c>
      <c r="G16" s="240"/>
      <c r="H16" s="241"/>
      <c r="I16" s="241"/>
      <c r="J16" s="242"/>
    </row>
    <row r="17" spans="2:10" ht="19.5" customHeight="1" thickBot="1">
      <c r="B17" s="235" t="s">
        <v>56</v>
      </c>
      <c r="C17" s="236"/>
      <c r="D17" s="236"/>
      <c r="E17" s="47">
        <v>12000</v>
      </c>
      <c r="F17" s="48" t="s">
        <v>59</v>
      </c>
      <c r="G17" s="243" t="s">
        <v>60</v>
      </c>
      <c r="H17" s="244"/>
      <c r="I17" s="244"/>
      <c r="J17" s="245"/>
    </row>
    <row r="18" spans="2:10" ht="19.5" customHeight="1">
      <c r="B18" s="246" t="s">
        <v>61</v>
      </c>
      <c r="C18" s="247"/>
      <c r="D18" s="247"/>
      <c r="E18" s="248" t="s">
        <v>65</v>
      </c>
      <c r="F18" s="249"/>
      <c r="G18" s="253" t="s">
        <v>66</v>
      </c>
      <c r="H18" s="248"/>
      <c r="I18" s="248"/>
      <c r="J18" s="254"/>
    </row>
    <row r="19" spans="2:10" ht="19.5" customHeight="1">
      <c r="B19" s="233" t="s">
        <v>62</v>
      </c>
      <c r="C19" s="234"/>
      <c r="D19" s="234"/>
      <c r="E19" s="255" t="s">
        <v>65</v>
      </c>
      <c r="F19" s="256"/>
      <c r="G19" s="240" t="s">
        <v>66</v>
      </c>
      <c r="H19" s="241"/>
      <c r="I19" s="241"/>
      <c r="J19" s="242"/>
    </row>
    <row r="20" spans="2:10" ht="19.5" customHeight="1">
      <c r="B20" s="233" t="s">
        <v>63</v>
      </c>
      <c r="C20" s="234"/>
      <c r="D20" s="234"/>
      <c r="E20" s="255" t="s">
        <v>65</v>
      </c>
      <c r="F20" s="256"/>
      <c r="G20" s="240" t="s">
        <v>66</v>
      </c>
      <c r="H20" s="241"/>
      <c r="I20" s="241"/>
      <c r="J20" s="242"/>
    </row>
    <row r="21" spans="2:10" ht="19.5" customHeight="1">
      <c r="B21" s="233" t="s">
        <v>64</v>
      </c>
      <c r="C21" s="234"/>
      <c r="D21" s="234"/>
      <c r="E21" s="255" t="s">
        <v>65</v>
      </c>
      <c r="F21" s="256"/>
      <c r="G21" s="240" t="s">
        <v>66</v>
      </c>
      <c r="H21" s="241"/>
      <c r="I21" s="241"/>
      <c r="J21" s="242"/>
    </row>
    <row r="22" spans="2:10" ht="19.5" customHeight="1" thickBot="1">
      <c r="B22" s="235" t="s">
        <v>88</v>
      </c>
      <c r="C22" s="236"/>
      <c r="D22" s="236"/>
      <c r="E22" s="257" t="s">
        <v>65</v>
      </c>
      <c r="F22" s="258"/>
      <c r="G22" s="243" t="s">
        <v>66</v>
      </c>
      <c r="H22" s="244"/>
      <c r="I22" s="244"/>
      <c r="J22" s="245"/>
    </row>
  </sheetData>
  <sheetProtection algorithmName="SHA-512" hashValue="nDudu4xuImolG9a1klHD0rRZBwDA477hNz+xFq6wCaDdX0gl9z3AXNh3EZtEo/QjxFFLTerrld3/0TtfsQIWaA==" saltValue="poLzTDGNzyHahXcsTkQcyg==" spinCount="100000" sheet="1" objects="1" scenarios="1"/>
  <mergeCells count="24">
    <mergeCell ref="G20:J20"/>
    <mergeCell ref="G21:J21"/>
    <mergeCell ref="G22:J22"/>
    <mergeCell ref="B19:D19"/>
    <mergeCell ref="G18:J18"/>
    <mergeCell ref="G19:J19"/>
    <mergeCell ref="E19:F19"/>
    <mergeCell ref="B20:D20"/>
    <mergeCell ref="B21:D21"/>
    <mergeCell ref="B22:D22"/>
    <mergeCell ref="E20:F20"/>
    <mergeCell ref="E21:F21"/>
    <mergeCell ref="E22:F22"/>
    <mergeCell ref="B2:B3"/>
    <mergeCell ref="I2:M2"/>
    <mergeCell ref="B13:D13"/>
    <mergeCell ref="B14:D14"/>
    <mergeCell ref="B15:D15"/>
    <mergeCell ref="B16:D16"/>
    <mergeCell ref="B17:D17"/>
    <mergeCell ref="G13:J16"/>
    <mergeCell ref="G17:J17"/>
    <mergeCell ref="B18:D18"/>
    <mergeCell ref="E18:F18"/>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DBA29-AEE3-4933-88C7-7FE1D185034B}">
  <sheetPr codeName="Sheet4">
    <tabColor rgb="FF00B050"/>
  </sheetPr>
  <dimension ref="B1:AT55"/>
  <sheetViews>
    <sheetView workbookViewId="0">
      <selection activeCell="B1" sqref="B1:K1"/>
    </sheetView>
  </sheetViews>
  <sheetFormatPr defaultRowHeight="30" customHeight="1"/>
  <cols>
    <col min="1" max="1" width="9" style="4"/>
    <col min="2" max="2" width="10.625" style="4" customWidth="1"/>
    <col min="3" max="3" width="23.125" style="4" bestFit="1" customWidth="1"/>
    <col min="4" max="4" width="10.625" style="4" customWidth="1"/>
    <col min="5" max="5" width="12.625" style="4" customWidth="1"/>
    <col min="6" max="6" width="9" style="4"/>
    <col min="7" max="7" width="25" style="4" bestFit="1" customWidth="1"/>
    <col min="8" max="8" width="23.125" style="4" bestFit="1" customWidth="1"/>
    <col min="9" max="9" width="7.125" style="4" bestFit="1" customWidth="1"/>
    <col min="10" max="10" width="10.625" style="4" customWidth="1"/>
    <col min="11" max="11" width="12.625" style="4" customWidth="1"/>
    <col min="12" max="13" width="9" style="4"/>
    <col min="14" max="18" width="8.625" style="4" hidden="1" customWidth="1"/>
    <col min="19" max="19" width="30.75" style="4" hidden="1" customWidth="1"/>
    <col min="20" max="29" width="8.625" style="4" hidden="1" customWidth="1"/>
    <col min="30" max="30" width="33.75" style="4" hidden="1" customWidth="1"/>
    <col min="31" max="35" width="8.625" style="4" hidden="1" customWidth="1"/>
    <col min="36" max="36" width="54.25" style="4" hidden="1" customWidth="1"/>
    <col min="37" max="46" width="8.625" style="4" hidden="1" customWidth="1"/>
    <col min="47" max="48" width="8.625" style="4" customWidth="1"/>
    <col min="49" max="16384" width="9" style="4"/>
  </cols>
  <sheetData>
    <row r="1" spans="2:44" ht="30" customHeight="1">
      <c r="B1" s="259" t="s">
        <v>90</v>
      </c>
      <c r="C1" s="259"/>
      <c r="D1" s="259"/>
      <c r="E1" s="259"/>
      <c r="F1" s="259"/>
      <c r="G1" s="259"/>
      <c r="H1" s="259"/>
      <c r="I1" s="259"/>
      <c r="J1" s="259"/>
      <c r="K1" s="259"/>
    </row>
    <row r="2" spans="2:44" ht="30" customHeight="1">
      <c r="B2" s="4" t="s">
        <v>110</v>
      </c>
    </row>
    <row r="4" spans="2:44" ht="30" customHeight="1" thickBot="1">
      <c r="B4" s="77" t="s">
        <v>12</v>
      </c>
      <c r="C4" s="80">
        <f>E16+K16</f>
        <v>0</v>
      </c>
      <c r="D4" s="64"/>
    </row>
    <row r="5" spans="2:44" ht="30" customHeight="1">
      <c r="B5" s="78"/>
      <c r="C5" s="79"/>
      <c r="D5" s="64"/>
    </row>
    <row r="6" spans="2:44" ht="30" customHeight="1" thickBot="1">
      <c r="B6" s="63" t="s">
        <v>95</v>
      </c>
      <c r="G6" s="63" t="s">
        <v>96</v>
      </c>
    </row>
    <row r="7" spans="2:44" ht="30" customHeight="1">
      <c r="B7" s="61" t="s">
        <v>91</v>
      </c>
      <c r="C7" s="62" t="s">
        <v>3</v>
      </c>
      <c r="D7" s="65" t="s">
        <v>92</v>
      </c>
      <c r="E7" s="66" t="s">
        <v>93</v>
      </c>
      <c r="G7" s="61" t="s">
        <v>94</v>
      </c>
      <c r="H7" s="62" t="s">
        <v>3</v>
      </c>
      <c r="I7" s="65" t="s">
        <v>149</v>
      </c>
      <c r="J7" s="65" t="s">
        <v>92</v>
      </c>
      <c r="K7" s="66" t="s">
        <v>93</v>
      </c>
    </row>
    <row r="8" spans="2:44" ht="30" customHeight="1">
      <c r="B8" s="23"/>
      <c r="C8" s="31"/>
      <c r="D8" s="69"/>
      <c r="E8" s="68" t="str">
        <f>IF(B8="","",VLOOKUP(N8,$S$8:$T$49,2,FALSE)*D8)</f>
        <v/>
      </c>
      <c r="G8" s="23"/>
      <c r="H8" s="31"/>
      <c r="I8" s="88"/>
      <c r="J8" s="69"/>
      <c r="K8" s="68" t="str">
        <f>IF(G8="","",VLOOKUP(O8,$X$8:$Y$49,2,FALSE)*I8*J8)</f>
        <v/>
      </c>
      <c r="N8" s="4" t="str">
        <f>B8&amp;C8</f>
        <v/>
      </c>
      <c r="O8" s="4" t="str">
        <f>G8&amp;H8</f>
        <v/>
      </c>
      <c r="Q8" s="74" t="s">
        <v>97</v>
      </c>
      <c r="R8" s="67" t="s">
        <v>104</v>
      </c>
      <c r="S8" s="4" t="str">
        <f>Q8&amp;R8</f>
        <v>A会議室午前(9:00～12:30)</v>
      </c>
      <c r="T8" s="75">
        <v>6000</v>
      </c>
      <c r="V8" s="4" t="s">
        <v>118</v>
      </c>
      <c r="W8" s="67" t="s">
        <v>104</v>
      </c>
      <c r="X8" s="67" t="str">
        <f>V8&amp;W8</f>
        <v>マイク（ワイヤレス・有線）午前(9:00～12:30)</v>
      </c>
      <c r="Y8" s="4">
        <f t="shared" ref="Y8:Y13" si="0">$AB$8*Z8</f>
        <v>500</v>
      </c>
      <c r="Z8" s="4">
        <v>1</v>
      </c>
      <c r="AA8" s="4" t="s">
        <v>118</v>
      </c>
      <c r="AB8" s="4">
        <v>500</v>
      </c>
      <c r="AD8" s="4" t="str">
        <f>'ポートビル会議室　受付書'!B4&amp;'ポートビル会議室　受付書'!G4</f>
        <v/>
      </c>
      <c r="AH8" s="4" t="s">
        <v>114</v>
      </c>
      <c r="AI8" s="67" t="s">
        <v>104</v>
      </c>
      <c r="AJ8" s="4" t="str">
        <f>AH8&amp;AI8</f>
        <v>ワイヤレスマイク午前(9:00～12:30)</v>
      </c>
      <c r="AK8" s="4">
        <f t="shared" ref="AK8:AK19" si="1">$AB$8*AL8</f>
        <v>500</v>
      </c>
      <c r="AL8" s="4">
        <v>1</v>
      </c>
      <c r="AN8" s="4" t="s">
        <v>26</v>
      </c>
      <c r="AO8" s="4" t="s">
        <v>121</v>
      </c>
      <c r="AP8" s="4">
        <v>200</v>
      </c>
      <c r="AQ8" s="4" t="s">
        <v>122</v>
      </c>
      <c r="AR8" s="4" t="str">
        <f>AN8&amp;AO8&amp;AP8&amp;AQ8</f>
        <v>講堂の収容人数は最大200名です</v>
      </c>
    </row>
    <row r="9" spans="2:44" ht="30" customHeight="1">
      <c r="B9" s="23"/>
      <c r="C9" s="15"/>
      <c r="D9" s="69"/>
      <c r="E9" s="68" t="str">
        <f t="shared" ref="E9:E15" si="2">IF(B9="","",VLOOKUP(N9,$S$8:$T$49,2,FALSE)*D9)</f>
        <v/>
      </c>
      <c r="G9" s="23"/>
      <c r="H9" s="15"/>
      <c r="I9" s="88"/>
      <c r="J9" s="69"/>
      <c r="K9" s="68" t="str">
        <f t="shared" ref="K9:K15" si="3">IF(G9="","",VLOOKUP(O9,$X$8:$Y$49,2,FALSE)*I9*J9)</f>
        <v/>
      </c>
      <c r="N9" s="4" t="str">
        <f t="shared" ref="N9:N15" si="4">B9&amp;C9</f>
        <v/>
      </c>
      <c r="O9" s="4" t="str">
        <f t="shared" ref="O9:O15" si="5">G9&amp;H9</f>
        <v/>
      </c>
      <c r="Q9" s="74" t="s">
        <v>97</v>
      </c>
      <c r="R9" s="67" t="s">
        <v>105</v>
      </c>
      <c r="S9" s="4" t="str">
        <f t="shared" ref="S9:S49" si="6">Q9&amp;R9</f>
        <v>A会議室午後(13:00～17:00)</v>
      </c>
      <c r="T9" s="75">
        <v>7430</v>
      </c>
      <c r="V9" s="4" t="s">
        <v>118</v>
      </c>
      <c r="W9" s="67" t="s">
        <v>105</v>
      </c>
      <c r="X9" s="67" t="str">
        <f t="shared" ref="X9:X37" si="7">V9&amp;W9</f>
        <v>マイク（ワイヤレス・有線）午後(13:00～17:00)</v>
      </c>
      <c r="Y9" s="4">
        <f t="shared" si="0"/>
        <v>500</v>
      </c>
      <c r="Z9" s="4">
        <v>1</v>
      </c>
      <c r="AA9" s="4" t="s">
        <v>111</v>
      </c>
      <c r="AB9" s="4">
        <v>1050</v>
      </c>
      <c r="AH9" s="4" t="s">
        <v>114</v>
      </c>
      <c r="AI9" s="67" t="s">
        <v>105</v>
      </c>
      <c r="AJ9" s="4" t="str">
        <f t="shared" ref="AJ9:AJ31" si="8">AH9&amp;AI9</f>
        <v>ワイヤレスマイク午後(13:00～17:00)</v>
      </c>
      <c r="AK9" s="4">
        <f t="shared" si="1"/>
        <v>500</v>
      </c>
      <c r="AL9" s="4">
        <v>1</v>
      </c>
      <c r="AN9" s="4" t="s">
        <v>27</v>
      </c>
      <c r="AO9" s="4" t="s">
        <v>121</v>
      </c>
      <c r="AP9" s="4">
        <v>20</v>
      </c>
      <c r="AQ9" s="4" t="s">
        <v>122</v>
      </c>
      <c r="AR9" s="4" t="str">
        <f t="shared" ref="AR9:AR14" si="9">AN9&amp;AO9&amp;AP9&amp;AQ9</f>
        <v>A会議室の収容人数は最大20名です</v>
      </c>
    </row>
    <row r="10" spans="2:44" ht="30" customHeight="1">
      <c r="B10" s="23"/>
      <c r="C10" s="15"/>
      <c r="D10" s="69"/>
      <c r="E10" s="68" t="str">
        <f t="shared" si="2"/>
        <v/>
      </c>
      <c r="G10" s="23"/>
      <c r="H10" s="15"/>
      <c r="I10" s="88"/>
      <c r="J10" s="69"/>
      <c r="K10" s="68" t="str">
        <f t="shared" si="3"/>
        <v/>
      </c>
      <c r="N10" s="4" t="str">
        <f t="shared" si="4"/>
        <v/>
      </c>
      <c r="O10" s="4" t="str">
        <f t="shared" si="5"/>
        <v/>
      </c>
      <c r="Q10" s="74" t="s">
        <v>97</v>
      </c>
      <c r="R10" s="67" t="s">
        <v>106</v>
      </c>
      <c r="S10" s="4" t="str">
        <f t="shared" si="6"/>
        <v>A会議室夜間(17:30～21:30)</v>
      </c>
      <c r="T10" s="75">
        <v>9570</v>
      </c>
      <c r="V10" s="4" t="s">
        <v>118</v>
      </c>
      <c r="W10" s="67" t="s">
        <v>106</v>
      </c>
      <c r="X10" s="67" t="str">
        <f t="shared" si="7"/>
        <v>マイク（ワイヤレス・有線）夜間(17:30～21:30)</v>
      </c>
      <c r="Y10" s="4">
        <f t="shared" si="0"/>
        <v>500</v>
      </c>
      <c r="Z10" s="4">
        <v>1</v>
      </c>
      <c r="AA10" s="4" t="s">
        <v>57</v>
      </c>
      <c r="AB10" s="4">
        <v>1010</v>
      </c>
      <c r="AD10" s="4" t="str">
        <f>'ポートビル会議室　受付書'!B15&amp;'ポートビル会議室　受付書'!H15</f>
        <v>ワイヤレスマイク</v>
      </c>
      <c r="AE10" s="4" t="e">
        <f>VLOOKUP(AD10,$AJ$8:$AK$31,2,FALSE)</f>
        <v>#N/A</v>
      </c>
      <c r="AF10" s="4">
        <f>IF('ポートビル会議室　受付書'!E15=0,0,AE10*'ポートビル会議室　受付書'!E15)</f>
        <v>0</v>
      </c>
      <c r="AH10" s="4" t="s">
        <v>114</v>
      </c>
      <c r="AI10" s="67" t="s">
        <v>106</v>
      </c>
      <c r="AJ10" s="4" t="str">
        <f t="shared" si="8"/>
        <v>ワイヤレスマイク夜間(17:30～21:30)</v>
      </c>
      <c r="AK10" s="4">
        <f t="shared" si="1"/>
        <v>500</v>
      </c>
      <c r="AL10" s="4">
        <v>1</v>
      </c>
      <c r="AN10" s="4" t="s">
        <v>28</v>
      </c>
      <c r="AO10" s="4" t="s">
        <v>121</v>
      </c>
      <c r="AP10" s="4">
        <v>52</v>
      </c>
      <c r="AQ10" s="4" t="s">
        <v>122</v>
      </c>
      <c r="AR10" s="4" t="str">
        <f t="shared" si="9"/>
        <v>B会議室の収容人数は最大52名です</v>
      </c>
    </row>
    <row r="11" spans="2:44" ht="30" customHeight="1">
      <c r="B11" s="23"/>
      <c r="C11" s="15"/>
      <c r="D11" s="69"/>
      <c r="E11" s="68" t="str">
        <f t="shared" si="2"/>
        <v/>
      </c>
      <c r="G11" s="23"/>
      <c r="H11" s="15"/>
      <c r="I11" s="88"/>
      <c r="J11" s="69"/>
      <c r="K11" s="68" t="str">
        <f t="shared" si="3"/>
        <v/>
      </c>
      <c r="N11" s="4" t="str">
        <f t="shared" si="4"/>
        <v/>
      </c>
      <c r="O11" s="4" t="str">
        <f t="shared" si="5"/>
        <v/>
      </c>
      <c r="Q11" s="74" t="s">
        <v>97</v>
      </c>
      <c r="R11" s="67" t="s">
        <v>107</v>
      </c>
      <c r="S11" s="4" t="str">
        <f>Q11&amp;R11</f>
        <v>A会議室全日(9:00～21:30)</v>
      </c>
      <c r="T11" s="75">
        <v>19860</v>
      </c>
      <c r="V11" s="4" t="s">
        <v>118</v>
      </c>
      <c r="W11" s="67" t="s">
        <v>107</v>
      </c>
      <c r="X11" s="67" t="str">
        <f t="shared" si="7"/>
        <v>マイク（ワイヤレス・有線）全日(9:00～21:30)</v>
      </c>
      <c r="Y11" s="4">
        <f t="shared" si="0"/>
        <v>1500</v>
      </c>
      <c r="Z11" s="4">
        <v>3</v>
      </c>
      <c r="AA11" s="4" t="s">
        <v>55</v>
      </c>
      <c r="AB11" s="4">
        <v>1520</v>
      </c>
      <c r="AD11" s="4" t="str">
        <f>'ポートビル会議室　受付書'!B16&amp;'ポートビル会議室　受付書'!H16</f>
        <v>有線マイク</v>
      </c>
      <c r="AE11" s="4" t="e">
        <f t="shared" ref="AE11:AE13" si="10">VLOOKUP(AD11,$AJ$8:$AK$31,2,FALSE)</f>
        <v>#N/A</v>
      </c>
      <c r="AF11" s="4">
        <f>IF('ポートビル会議室　受付書'!E16=0,0,AE11*'ポートビル会議室　受付書'!E16)</f>
        <v>0</v>
      </c>
      <c r="AH11" s="4" t="s">
        <v>114</v>
      </c>
      <c r="AI11" s="67" t="s">
        <v>107</v>
      </c>
      <c r="AJ11" s="4" t="str">
        <f t="shared" si="8"/>
        <v>ワイヤレスマイク全日(9:00～21:30)</v>
      </c>
      <c r="AK11" s="4">
        <f t="shared" si="1"/>
        <v>1500</v>
      </c>
      <c r="AL11" s="4">
        <v>3</v>
      </c>
      <c r="AN11" s="4" t="s">
        <v>23</v>
      </c>
      <c r="AO11" s="4" t="s">
        <v>121</v>
      </c>
      <c r="AP11" s="4">
        <v>70</v>
      </c>
      <c r="AQ11" s="4" t="s">
        <v>122</v>
      </c>
      <c r="AR11" s="4" t="str">
        <f t="shared" si="9"/>
        <v>C会議室の収容人数は最大70名です</v>
      </c>
    </row>
    <row r="12" spans="2:44" ht="30" customHeight="1">
      <c r="B12" s="23"/>
      <c r="C12" s="15"/>
      <c r="D12" s="69"/>
      <c r="E12" s="68" t="str">
        <f t="shared" si="2"/>
        <v/>
      </c>
      <c r="G12" s="23"/>
      <c r="H12" s="15"/>
      <c r="I12" s="88"/>
      <c r="J12" s="69"/>
      <c r="K12" s="68" t="str">
        <f t="shared" si="3"/>
        <v/>
      </c>
      <c r="N12" s="4" t="str">
        <f t="shared" si="4"/>
        <v/>
      </c>
      <c r="O12" s="4" t="str">
        <f t="shared" si="5"/>
        <v/>
      </c>
      <c r="Q12" s="74" t="s">
        <v>97</v>
      </c>
      <c r="R12" s="67" t="s">
        <v>108</v>
      </c>
      <c r="S12" s="4" t="str">
        <f>Q12&amp;R12</f>
        <v>A会議室午前・午後(9:00～17:00)</v>
      </c>
      <c r="T12" s="75">
        <f>SUM(T8:T9)</f>
        <v>13430</v>
      </c>
      <c r="V12" s="4" t="s">
        <v>118</v>
      </c>
      <c r="W12" s="67" t="s">
        <v>108</v>
      </c>
      <c r="X12" s="67" t="str">
        <f t="shared" si="7"/>
        <v>マイク（ワイヤレス・有線）午前・午後(9:00～17:00)</v>
      </c>
      <c r="Y12" s="4">
        <f t="shared" si="0"/>
        <v>1000</v>
      </c>
      <c r="Z12" s="4">
        <v>2</v>
      </c>
      <c r="AA12" s="4" t="s">
        <v>56</v>
      </c>
      <c r="AB12" s="4">
        <v>12000</v>
      </c>
      <c r="AD12" s="4" t="str">
        <f>'ポートビル会議室　受付書'!B17&amp;'ポートビル会議室　受付書'!H17</f>
        <v>OHP(プロジェクター用スクリーン）</v>
      </c>
      <c r="AE12" s="4" t="e">
        <f t="shared" si="10"/>
        <v>#N/A</v>
      </c>
      <c r="AF12" s="4">
        <f>IF('ポートビル会議室　受付書'!E17=0,0,AE12*'ポートビル会議室　受付書'!E17)</f>
        <v>0</v>
      </c>
      <c r="AH12" s="4" t="s">
        <v>114</v>
      </c>
      <c r="AI12" s="67" t="s">
        <v>108</v>
      </c>
      <c r="AJ12" s="4" t="str">
        <f t="shared" si="8"/>
        <v>ワイヤレスマイク午前・午後(9:00～17:00)</v>
      </c>
      <c r="AK12" s="4">
        <f t="shared" si="1"/>
        <v>1000</v>
      </c>
      <c r="AL12" s="4">
        <v>2</v>
      </c>
      <c r="AN12" s="4" t="s">
        <v>29</v>
      </c>
      <c r="AO12" s="4" t="s">
        <v>121</v>
      </c>
      <c r="AP12" s="4">
        <v>20</v>
      </c>
      <c r="AQ12" s="4" t="s">
        <v>122</v>
      </c>
      <c r="AR12" s="4" t="str">
        <f t="shared" si="9"/>
        <v>D会議室の収容人数は最大20名です</v>
      </c>
    </row>
    <row r="13" spans="2:44" ht="30" customHeight="1">
      <c r="B13" s="23"/>
      <c r="C13" s="15"/>
      <c r="D13" s="69"/>
      <c r="E13" s="68" t="str">
        <f t="shared" si="2"/>
        <v/>
      </c>
      <c r="G13" s="23"/>
      <c r="H13" s="15"/>
      <c r="I13" s="88"/>
      <c r="J13" s="69"/>
      <c r="K13" s="68" t="str">
        <f t="shared" si="3"/>
        <v/>
      </c>
      <c r="N13" s="4" t="str">
        <f t="shared" si="4"/>
        <v/>
      </c>
      <c r="O13" s="4" t="str">
        <f t="shared" si="5"/>
        <v/>
      </c>
      <c r="Q13" s="74" t="s">
        <v>97</v>
      </c>
      <c r="R13" s="67" t="s">
        <v>109</v>
      </c>
      <c r="S13" s="4" t="str">
        <f t="shared" si="6"/>
        <v>A会議室午後・夜間(13:00～21:30)</v>
      </c>
      <c r="T13" s="75">
        <f>SUM(T9:T10)</f>
        <v>17000</v>
      </c>
      <c r="V13" s="4" t="s">
        <v>118</v>
      </c>
      <c r="W13" s="67" t="s">
        <v>109</v>
      </c>
      <c r="X13" s="67" t="str">
        <f t="shared" si="7"/>
        <v>マイク（ワイヤレス・有線）午後・夜間(13:00～21:30)</v>
      </c>
      <c r="Y13" s="4">
        <f t="shared" si="0"/>
        <v>1000</v>
      </c>
      <c r="Z13" s="4">
        <v>2</v>
      </c>
      <c r="AD13" s="4" t="str">
        <f>'ポートビル会議室　受付書'!B18&amp;'ポートビル会議室　受付書'!H18</f>
        <v>液晶プロジェクター（スクリーン含む）</v>
      </c>
      <c r="AE13" s="4" t="e">
        <f t="shared" si="10"/>
        <v>#N/A</v>
      </c>
      <c r="AF13" s="4">
        <f>IF('ポートビル会議室　受付書'!E18=0,0,AE13*'ポートビル会議室　受付書'!E18)</f>
        <v>0</v>
      </c>
      <c r="AH13" s="4" t="s">
        <v>114</v>
      </c>
      <c r="AI13" s="67" t="s">
        <v>109</v>
      </c>
      <c r="AJ13" s="4" t="str">
        <f t="shared" si="8"/>
        <v>ワイヤレスマイク午後・夜間(13:00～21:30)</v>
      </c>
      <c r="AK13" s="4">
        <f t="shared" si="1"/>
        <v>1000</v>
      </c>
      <c r="AL13" s="4">
        <v>2</v>
      </c>
      <c r="AN13" s="4" t="s">
        <v>30</v>
      </c>
      <c r="AO13" s="4" t="s">
        <v>121</v>
      </c>
      <c r="AP13" s="4">
        <v>24</v>
      </c>
      <c r="AQ13" s="4" t="s">
        <v>122</v>
      </c>
      <c r="AR13" s="4" t="str">
        <f t="shared" si="9"/>
        <v>E会議室の収容人数は最大24名です</v>
      </c>
    </row>
    <row r="14" spans="2:44" ht="30" customHeight="1">
      <c r="B14" s="17"/>
      <c r="C14" s="15"/>
      <c r="D14" s="70"/>
      <c r="E14" s="68" t="str">
        <f t="shared" si="2"/>
        <v/>
      </c>
      <c r="G14" s="17"/>
      <c r="H14" s="15"/>
      <c r="I14" s="87"/>
      <c r="J14" s="70"/>
      <c r="K14" s="68" t="str">
        <f t="shared" si="3"/>
        <v/>
      </c>
      <c r="N14" s="4" t="str">
        <f t="shared" si="4"/>
        <v/>
      </c>
      <c r="O14" s="4" t="str">
        <f t="shared" si="5"/>
        <v/>
      </c>
      <c r="Q14" s="74" t="s">
        <v>98</v>
      </c>
      <c r="R14" s="67" t="s">
        <v>104</v>
      </c>
      <c r="S14" s="4" t="str">
        <f t="shared" si="6"/>
        <v>B会議室午前(9:00～12:30)</v>
      </c>
      <c r="T14" s="75">
        <v>6510</v>
      </c>
      <c r="V14" s="4" t="s">
        <v>111</v>
      </c>
      <c r="W14" s="67" t="s">
        <v>104</v>
      </c>
      <c r="X14" s="67" t="str">
        <f t="shared" si="7"/>
        <v>DVDプレイヤー午前(9:00～12:30)</v>
      </c>
      <c r="Y14" s="4">
        <f>$AB$9*Z14</f>
        <v>1050</v>
      </c>
      <c r="Z14" s="4">
        <v>1</v>
      </c>
      <c r="AF14" s="4">
        <f>SUM(AF10:AF13)</f>
        <v>0</v>
      </c>
      <c r="AH14" s="4" t="s">
        <v>115</v>
      </c>
      <c r="AI14" s="67" t="s">
        <v>104</v>
      </c>
      <c r="AJ14" s="4" t="str">
        <f t="shared" si="8"/>
        <v>有線マイク午前(9:00～12:30)</v>
      </c>
      <c r="AK14" s="4">
        <f t="shared" si="1"/>
        <v>500</v>
      </c>
      <c r="AL14" s="4">
        <v>1</v>
      </c>
      <c r="AN14" s="4" t="s">
        <v>31</v>
      </c>
      <c r="AO14" s="4" t="s">
        <v>121</v>
      </c>
      <c r="AP14" s="4">
        <v>12</v>
      </c>
      <c r="AQ14" s="4" t="s">
        <v>122</v>
      </c>
      <c r="AR14" s="4" t="str">
        <f t="shared" si="9"/>
        <v>F会議室の収容人数は最大12名です</v>
      </c>
    </row>
    <row r="15" spans="2:44" ht="30" customHeight="1" thickBot="1">
      <c r="B15" s="71"/>
      <c r="C15" s="72"/>
      <c r="D15" s="73"/>
      <c r="E15" s="68" t="str">
        <f t="shared" si="2"/>
        <v/>
      </c>
      <c r="G15" s="71"/>
      <c r="H15" s="72"/>
      <c r="I15" s="89"/>
      <c r="J15" s="73"/>
      <c r="K15" s="68" t="str">
        <f t="shared" si="3"/>
        <v/>
      </c>
      <c r="N15" s="4" t="str">
        <f t="shared" si="4"/>
        <v/>
      </c>
      <c r="O15" s="4" t="str">
        <f t="shared" si="5"/>
        <v/>
      </c>
      <c r="Q15" s="74" t="s">
        <v>98</v>
      </c>
      <c r="R15" s="67" t="s">
        <v>105</v>
      </c>
      <c r="S15" s="4" t="str">
        <f t="shared" si="6"/>
        <v>B会議室午後(13:00～17:00)</v>
      </c>
      <c r="T15" s="75">
        <v>8040</v>
      </c>
      <c r="V15" s="4" t="s">
        <v>111</v>
      </c>
      <c r="W15" s="67" t="s">
        <v>105</v>
      </c>
      <c r="X15" s="67" t="str">
        <f t="shared" si="7"/>
        <v>DVDプレイヤー午後(13:00～17:00)</v>
      </c>
      <c r="Y15" s="4">
        <f t="shared" ref="Y15:Y19" si="11">$AB$9*Z15</f>
        <v>1050</v>
      </c>
      <c r="Z15" s="4">
        <v>1</v>
      </c>
      <c r="AH15" s="4" t="s">
        <v>115</v>
      </c>
      <c r="AI15" s="67" t="s">
        <v>105</v>
      </c>
      <c r="AJ15" s="4" t="str">
        <f t="shared" si="8"/>
        <v>有線マイク午後(13:00～17:00)</v>
      </c>
      <c r="AK15" s="4">
        <f t="shared" si="1"/>
        <v>500</v>
      </c>
      <c r="AL15" s="4">
        <v>1</v>
      </c>
    </row>
    <row r="16" spans="2:44" ht="30" customHeight="1" thickTop="1" thickBot="1">
      <c r="B16" s="260" t="s">
        <v>113</v>
      </c>
      <c r="C16" s="261"/>
      <c r="D16" s="262"/>
      <c r="E16" s="76">
        <f>SUM(E8:E15)</f>
        <v>0</v>
      </c>
      <c r="G16" s="260" t="s">
        <v>112</v>
      </c>
      <c r="H16" s="261"/>
      <c r="I16" s="261"/>
      <c r="J16" s="262"/>
      <c r="K16" s="76">
        <f>SUM(K8:K15)</f>
        <v>0</v>
      </c>
      <c r="Q16" s="74" t="s">
        <v>98</v>
      </c>
      <c r="R16" s="67" t="s">
        <v>106</v>
      </c>
      <c r="S16" s="4" t="str">
        <f t="shared" si="6"/>
        <v>B会議室夜間(17:30～21:30)</v>
      </c>
      <c r="T16" s="75">
        <v>10380</v>
      </c>
      <c r="V16" s="4" t="s">
        <v>111</v>
      </c>
      <c r="W16" s="67" t="s">
        <v>106</v>
      </c>
      <c r="X16" s="67" t="str">
        <f t="shared" si="7"/>
        <v>DVDプレイヤー夜間(17:30～21:30)</v>
      </c>
      <c r="Y16" s="4">
        <f t="shared" si="11"/>
        <v>1050</v>
      </c>
      <c r="Z16" s="4">
        <v>1</v>
      </c>
      <c r="AH16" s="4" t="s">
        <v>115</v>
      </c>
      <c r="AI16" s="67" t="s">
        <v>106</v>
      </c>
      <c r="AJ16" s="4" t="str">
        <f t="shared" si="8"/>
        <v>有線マイク夜間(17:30～21:30)</v>
      </c>
      <c r="AK16" s="4">
        <f t="shared" si="1"/>
        <v>500</v>
      </c>
      <c r="AL16" s="4">
        <v>1</v>
      </c>
      <c r="AN16" s="4" t="str" cm="1">
        <f t="array" ref="AN16:AQ16">IFERROR(VLOOKUP('ポートビル会議室　受付書'!B4:E4, 料金計算!AN8:AR14, 5, FALSE), "")</f>
        <v/>
      </c>
      <c r="AO16" s="4" t="str">
        <v/>
      </c>
      <c r="AP16" s="4" t="str">
        <v/>
      </c>
      <c r="AQ16" s="4" t="str">
        <v/>
      </c>
    </row>
    <row r="17" spans="17:38" ht="30" customHeight="1">
      <c r="Q17" s="74" t="s">
        <v>98</v>
      </c>
      <c r="R17" s="67" t="s">
        <v>107</v>
      </c>
      <c r="S17" s="4" t="str">
        <f>Q17&amp;R17</f>
        <v>B会議室全日(9:00～21:30)</v>
      </c>
      <c r="T17" s="75">
        <v>21590</v>
      </c>
      <c r="V17" s="4" t="s">
        <v>111</v>
      </c>
      <c r="W17" s="67" t="s">
        <v>107</v>
      </c>
      <c r="X17" s="67" t="str">
        <f t="shared" si="7"/>
        <v>DVDプレイヤー全日(9:00～21:30)</v>
      </c>
      <c r="Y17" s="4">
        <f t="shared" si="11"/>
        <v>3150</v>
      </c>
      <c r="Z17" s="4">
        <v>3</v>
      </c>
      <c r="AH17" s="4" t="s">
        <v>115</v>
      </c>
      <c r="AI17" s="67" t="s">
        <v>107</v>
      </c>
      <c r="AJ17" s="4" t="str">
        <f t="shared" si="8"/>
        <v>有線マイク全日(9:00～21:30)</v>
      </c>
      <c r="AK17" s="4">
        <f t="shared" si="1"/>
        <v>1500</v>
      </c>
      <c r="AL17" s="4">
        <v>3</v>
      </c>
    </row>
    <row r="18" spans="17:38" ht="30" customHeight="1">
      <c r="Q18" s="74" t="s">
        <v>98</v>
      </c>
      <c r="R18" s="67" t="s">
        <v>108</v>
      </c>
      <c r="S18" s="4" t="str">
        <f>Q18&amp;R18</f>
        <v>B会議室午前・午後(9:00～17:00)</v>
      </c>
      <c r="T18" s="75">
        <f>SUM(T14:T15)</f>
        <v>14550</v>
      </c>
      <c r="V18" s="4" t="s">
        <v>111</v>
      </c>
      <c r="W18" s="67" t="s">
        <v>108</v>
      </c>
      <c r="X18" s="67" t="str">
        <f t="shared" si="7"/>
        <v>DVDプレイヤー午前・午後(9:00～17:00)</v>
      </c>
      <c r="Y18" s="4">
        <f t="shared" si="11"/>
        <v>2100</v>
      </c>
      <c r="Z18" s="4">
        <v>2</v>
      </c>
      <c r="AH18" s="4" t="s">
        <v>115</v>
      </c>
      <c r="AI18" s="67" t="s">
        <v>108</v>
      </c>
      <c r="AJ18" s="4" t="str">
        <f t="shared" si="8"/>
        <v>有線マイク午前・午後(9:00～17:00)</v>
      </c>
      <c r="AK18" s="4">
        <f t="shared" si="1"/>
        <v>1000</v>
      </c>
      <c r="AL18" s="4">
        <v>2</v>
      </c>
    </row>
    <row r="19" spans="17:38" ht="30" customHeight="1">
      <c r="Q19" s="74" t="s">
        <v>98</v>
      </c>
      <c r="R19" s="67" t="s">
        <v>109</v>
      </c>
      <c r="S19" s="4" t="str">
        <f t="shared" si="6"/>
        <v>B会議室午後・夜間(13:00～21:30)</v>
      </c>
      <c r="T19" s="75">
        <f>SUM(T15:T16)</f>
        <v>18420</v>
      </c>
      <c r="V19" s="4" t="s">
        <v>111</v>
      </c>
      <c r="W19" s="67" t="s">
        <v>109</v>
      </c>
      <c r="X19" s="67" t="str">
        <f t="shared" si="7"/>
        <v>DVDプレイヤー午後・夜間(13:00～21:30)</v>
      </c>
      <c r="Y19" s="4">
        <f t="shared" si="11"/>
        <v>2100</v>
      </c>
      <c r="Z19" s="4">
        <v>2</v>
      </c>
      <c r="AH19" s="4" t="s">
        <v>115</v>
      </c>
      <c r="AI19" s="67" t="s">
        <v>109</v>
      </c>
      <c r="AJ19" s="4" t="str">
        <f t="shared" si="8"/>
        <v>有線マイク午後・夜間(13:00～21:30)</v>
      </c>
      <c r="AK19" s="4">
        <f t="shared" si="1"/>
        <v>1000</v>
      </c>
      <c r="AL19" s="4">
        <v>2</v>
      </c>
    </row>
    <row r="20" spans="17:38" ht="30" customHeight="1">
      <c r="Q20" s="74" t="s">
        <v>99</v>
      </c>
      <c r="R20" s="67" t="s">
        <v>104</v>
      </c>
      <c r="S20" s="4" t="str">
        <f t="shared" si="6"/>
        <v>C会議室午前(9:00～12:30)</v>
      </c>
      <c r="T20" s="75">
        <v>6510</v>
      </c>
      <c r="V20" s="4" t="s">
        <v>57</v>
      </c>
      <c r="W20" s="67" t="s">
        <v>104</v>
      </c>
      <c r="X20" s="67" t="str">
        <f t="shared" si="7"/>
        <v>金屏風午前(9:00～12:30)</v>
      </c>
      <c r="Y20" s="4">
        <f>$AB$10*Z20</f>
        <v>1010</v>
      </c>
      <c r="Z20" s="4">
        <v>1</v>
      </c>
      <c r="AH20" s="4" t="s">
        <v>116</v>
      </c>
      <c r="AI20" s="67" t="s">
        <v>104</v>
      </c>
      <c r="AJ20" s="4" t="str">
        <f t="shared" si="8"/>
        <v>OHP(プロジェクター用スクリーン）午前(9:00～12:30)</v>
      </c>
      <c r="AK20" s="4">
        <f>$AB$11*AL20</f>
        <v>1520</v>
      </c>
      <c r="AL20" s="4">
        <v>1</v>
      </c>
    </row>
    <row r="21" spans="17:38" ht="30" customHeight="1">
      <c r="Q21" s="74" t="s">
        <v>99</v>
      </c>
      <c r="R21" s="67" t="s">
        <v>105</v>
      </c>
      <c r="S21" s="4" t="str">
        <f t="shared" si="6"/>
        <v>C会議室午後(13:00～17:00)</v>
      </c>
      <c r="T21" s="75">
        <v>8040</v>
      </c>
      <c r="V21" s="4" t="s">
        <v>57</v>
      </c>
      <c r="W21" s="67" t="s">
        <v>105</v>
      </c>
      <c r="X21" s="67" t="str">
        <f t="shared" si="7"/>
        <v>金屏風午後(13:00～17:00)</v>
      </c>
      <c r="Y21" s="4">
        <f t="shared" ref="Y21:Y25" si="12">$AB$10*Z21</f>
        <v>1010</v>
      </c>
      <c r="Z21" s="4">
        <v>1</v>
      </c>
      <c r="AH21" s="4" t="s">
        <v>116</v>
      </c>
      <c r="AI21" s="67" t="s">
        <v>105</v>
      </c>
      <c r="AJ21" s="4" t="str">
        <f t="shared" si="8"/>
        <v>OHP(プロジェクター用スクリーン）午後(13:00～17:00)</v>
      </c>
      <c r="AK21" s="4">
        <f t="shared" ref="AK21:AK25" si="13">$AB$11*AL21</f>
        <v>1520</v>
      </c>
      <c r="AL21" s="4">
        <v>1</v>
      </c>
    </row>
    <row r="22" spans="17:38" ht="30" customHeight="1">
      <c r="Q22" s="74" t="s">
        <v>99</v>
      </c>
      <c r="R22" s="67" t="s">
        <v>106</v>
      </c>
      <c r="S22" s="4" t="str">
        <f t="shared" si="6"/>
        <v>C会議室夜間(17:30～21:30)</v>
      </c>
      <c r="T22" s="75">
        <v>10380</v>
      </c>
      <c r="V22" s="4" t="s">
        <v>57</v>
      </c>
      <c r="W22" s="67" t="s">
        <v>106</v>
      </c>
      <c r="X22" s="67" t="str">
        <f t="shared" si="7"/>
        <v>金屏風夜間(17:30～21:30)</v>
      </c>
      <c r="Y22" s="4">
        <f t="shared" si="12"/>
        <v>1010</v>
      </c>
      <c r="Z22" s="4">
        <v>1</v>
      </c>
      <c r="AH22" s="4" t="s">
        <v>116</v>
      </c>
      <c r="AI22" s="67" t="s">
        <v>106</v>
      </c>
      <c r="AJ22" s="4" t="str">
        <f t="shared" si="8"/>
        <v>OHP(プロジェクター用スクリーン）夜間(17:30～21:30)</v>
      </c>
      <c r="AK22" s="4">
        <f t="shared" si="13"/>
        <v>1520</v>
      </c>
      <c r="AL22" s="4">
        <v>1</v>
      </c>
    </row>
    <row r="23" spans="17:38" ht="30" customHeight="1">
      <c r="Q23" s="74" t="s">
        <v>99</v>
      </c>
      <c r="R23" s="67" t="s">
        <v>107</v>
      </c>
      <c r="S23" s="4" t="str">
        <f>Q23&amp;R23</f>
        <v>C会議室全日(9:00～21:30)</v>
      </c>
      <c r="T23" s="75">
        <v>21590</v>
      </c>
      <c r="V23" s="4" t="s">
        <v>57</v>
      </c>
      <c r="W23" s="67" t="s">
        <v>107</v>
      </c>
      <c r="X23" s="67" t="str">
        <f t="shared" si="7"/>
        <v>金屏風全日(9:00～21:30)</v>
      </c>
      <c r="Y23" s="4">
        <f t="shared" si="12"/>
        <v>3030</v>
      </c>
      <c r="Z23" s="4">
        <v>3</v>
      </c>
      <c r="AH23" s="4" t="s">
        <v>116</v>
      </c>
      <c r="AI23" s="67" t="s">
        <v>107</v>
      </c>
      <c r="AJ23" s="4" t="str">
        <f t="shared" si="8"/>
        <v>OHP(プロジェクター用スクリーン）全日(9:00～21:30)</v>
      </c>
      <c r="AK23" s="4">
        <f t="shared" si="13"/>
        <v>4560</v>
      </c>
      <c r="AL23" s="4">
        <v>3</v>
      </c>
    </row>
    <row r="24" spans="17:38" ht="30" customHeight="1">
      <c r="Q24" s="74" t="s">
        <v>99</v>
      </c>
      <c r="R24" s="67" t="s">
        <v>108</v>
      </c>
      <c r="S24" s="4" t="str">
        <f>Q24&amp;R24</f>
        <v>C会議室午前・午後(9:00～17:00)</v>
      </c>
      <c r="T24" s="75">
        <f>SUM(T20:T21)</f>
        <v>14550</v>
      </c>
      <c r="V24" s="4" t="s">
        <v>57</v>
      </c>
      <c r="W24" s="67" t="s">
        <v>108</v>
      </c>
      <c r="X24" s="67" t="str">
        <f t="shared" si="7"/>
        <v>金屏風午前・午後(9:00～17:00)</v>
      </c>
      <c r="Y24" s="4">
        <f t="shared" si="12"/>
        <v>2020</v>
      </c>
      <c r="Z24" s="4">
        <v>2</v>
      </c>
      <c r="AH24" s="4" t="s">
        <v>116</v>
      </c>
      <c r="AI24" s="67" t="s">
        <v>108</v>
      </c>
      <c r="AJ24" s="4" t="str">
        <f t="shared" si="8"/>
        <v>OHP(プロジェクター用スクリーン）午前・午後(9:00～17:00)</v>
      </c>
      <c r="AK24" s="4">
        <f t="shared" si="13"/>
        <v>3040</v>
      </c>
      <c r="AL24" s="4">
        <v>2</v>
      </c>
    </row>
    <row r="25" spans="17:38" ht="30" customHeight="1">
      <c r="Q25" s="74" t="s">
        <v>99</v>
      </c>
      <c r="R25" s="67" t="s">
        <v>109</v>
      </c>
      <c r="S25" s="4" t="str">
        <f t="shared" si="6"/>
        <v>C会議室午後・夜間(13:00～21:30)</v>
      </c>
      <c r="T25" s="75">
        <f>SUM(T21:T22)</f>
        <v>18420</v>
      </c>
      <c r="V25" s="4" t="s">
        <v>57</v>
      </c>
      <c r="W25" s="67" t="s">
        <v>109</v>
      </c>
      <c r="X25" s="67" t="str">
        <f t="shared" si="7"/>
        <v>金屏風午後・夜間(13:00～21:30)</v>
      </c>
      <c r="Y25" s="4">
        <f t="shared" si="12"/>
        <v>2020</v>
      </c>
      <c r="Z25" s="4">
        <v>2</v>
      </c>
      <c r="AH25" s="4" t="s">
        <v>116</v>
      </c>
      <c r="AI25" s="67" t="s">
        <v>109</v>
      </c>
      <c r="AJ25" s="4" t="str">
        <f t="shared" si="8"/>
        <v>OHP(プロジェクター用スクリーン）午後・夜間(13:00～21:30)</v>
      </c>
      <c r="AK25" s="4">
        <f t="shared" si="13"/>
        <v>3040</v>
      </c>
      <c r="AL25" s="4">
        <v>2</v>
      </c>
    </row>
    <row r="26" spans="17:38" ht="30" customHeight="1">
      <c r="Q26" s="74" t="s">
        <v>100</v>
      </c>
      <c r="R26" s="67" t="s">
        <v>104</v>
      </c>
      <c r="S26" s="4" t="str">
        <f t="shared" si="6"/>
        <v>D会議室午前(9:00～12:30)</v>
      </c>
      <c r="T26" s="75">
        <v>2540</v>
      </c>
      <c r="V26" s="4" t="s">
        <v>55</v>
      </c>
      <c r="W26" s="67" t="s">
        <v>104</v>
      </c>
      <c r="X26" s="67" t="str">
        <f t="shared" si="7"/>
        <v>OHP(プロジェクター用スクリーン）午前(9:00～12:30)</v>
      </c>
      <c r="Y26" s="4">
        <f>$AB$11*Z26</f>
        <v>1520</v>
      </c>
      <c r="Z26" s="4">
        <v>1</v>
      </c>
      <c r="AH26" s="4" t="s">
        <v>117</v>
      </c>
      <c r="AI26" s="67" t="s">
        <v>104</v>
      </c>
      <c r="AJ26" s="4" t="str">
        <f t="shared" si="8"/>
        <v>液晶プロジェクター（スクリーン含む）午前(9:00～12:30)</v>
      </c>
      <c r="AK26" s="4">
        <f>$AB$12*AL26</f>
        <v>12000</v>
      </c>
      <c r="AL26" s="4">
        <v>1</v>
      </c>
    </row>
    <row r="27" spans="17:38" ht="30" customHeight="1">
      <c r="Q27" s="74" t="s">
        <v>100</v>
      </c>
      <c r="R27" s="67" t="s">
        <v>105</v>
      </c>
      <c r="S27" s="4" t="str">
        <f t="shared" si="6"/>
        <v>D会議室午後(13:00～17:00)</v>
      </c>
      <c r="T27" s="75">
        <v>3150</v>
      </c>
      <c r="V27" s="4" t="s">
        <v>55</v>
      </c>
      <c r="W27" s="67" t="s">
        <v>105</v>
      </c>
      <c r="X27" s="67" t="str">
        <f t="shared" si="7"/>
        <v>OHP(プロジェクター用スクリーン）午後(13:00～17:00)</v>
      </c>
      <c r="Y27" s="4">
        <f t="shared" ref="Y27:Y31" si="14">$AB$11*Z27</f>
        <v>1520</v>
      </c>
      <c r="Z27" s="4">
        <v>1</v>
      </c>
      <c r="AH27" s="4" t="s">
        <v>117</v>
      </c>
      <c r="AI27" s="67" t="s">
        <v>105</v>
      </c>
      <c r="AJ27" s="4" t="str">
        <f t="shared" si="8"/>
        <v>液晶プロジェクター（スクリーン含む）午後(13:00～17:00)</v>
      </c>
      <c r="AK27" s="4">
        <f t="shared" ref="AK27:AK31" si="15">$AB$12*AL27</f>
        <v>12000</v>
      </c>
      <c r="AL27" s="4">
        <v>1</v>
      </c>
    </row>
    <row r="28" spans="17:38" ht="30" customHeight="1">
      <c r="Q28" s="74" t="s">
        <v>100</v>
      </c>
      <c r="R28" s="67" t="s">
        <v>106</v>
      </c>
      <c r="S28" s="4" t="str">
        <f t="shared" si="6"/>
        <v>D会議室夜間(17:30～21:30)</v>
      </c>
      <c r="T28" s="75">
        <v>4170</v>
      </c>
      <c r="V28" s="4" t="s">
        <v>55</v>
      </c>
      <c r="W28" s="67" t="s">
        <v>106</v>
      </c>
      <c r="X28" s="67" t="str">
        <f t="shared" si="7"/>
        <v>OHP(プロジェクター用スクリーン）夜間(17:30～21:30)</v>
      </c>
      <c r="Y28" s="4">
        <f t="shared" si="14"/>
        <v>1520</v>
      </c>
      <c r="Z28" s="4">
        <v>1</v>
      </c>
      <c r="AH28" s="4" t="s">
        <v>117</v>
      </c>
      <c r="AI28" s="67" t="s">
        <v>106</v>
      </c>
      <c r="AJ28" s="4" t="str">
        <f t="shared" si="8"/>
        <v>液晶プロジェクター（スクリーン含む）夜間(17:30～21:30)</v>
      </c>
      <c r="AK28" s="4">
        <f t="shared" si="15"/>
        <v>12000</v>
      </c>
      <c r="AL28" s="4">
        <v>1</v>
      </c>
    </row>
    <row r="29" spans="17:38" ht="30" customHeight="1">
      <c r="Q29" s="74" t="s">
        <v>100</v>
      </c>
      <c r="R29" s="67" t="s">
        <v>107</v>
      </c>
      <c r="S29" s="4" t="str">
        <f>Q29&amp;R29</f>
        <v>D会議室全日(9:00～21:30)</v>
      </c>
      <c r="T29" s="75">
        <v>8750</v>
      </c>
      <c r="V29" s="4" t="s">
        <v>55</v>
      </c>
      <c r="W29" s="67" t="s">
        <v>107</v>
      </c>
      <c r="X29" s="67" t="str">
        <f t="shared" si="7"/>
        <v>OHP(プロジェクター用スクリーン）全日(9:00～21:30)</v>
      </c>
      <c r="Y29" s="4">
        <f t="shared" si="14"/>
        <v>4560</v>
      </c>
      <c r="Z29" s="4">
        <v>3</v>
      </c>
      <c r="AH29" s="4" t="s">
        <v>117</v>
      </c>
      <c r="AI29" s="67" t="s">
        <v>107</v>
      </c>
      <c r="AJ29" s="4" t="str">
        <f t="shared" si="8"/>
        <v>液晶プロジェクター（スクリーン含む）全日(9:00～21:30)</v>
      </c>
      <c r="AK29" s="4">
        <f t="shared" si="15"/>
        <v>12000</v>
      </c>
      <c r="AL29" s="4">
        <v>1</v>
      </c>
    </row>
    <row r="30" spans="17:38" ht="30" customHeight="1">
      <c r="Q30" s="74" t="s">
        <v>100</v>
      </c>
      <c r="R30" s="67" t="s">
        <v>108</v>
      </c>
      <c r="S30" s="4" t="str">
        <f>Q30&amp;R30</f>
        <v>D会議室午前・午後(9:00～17:00)</v>
      </c>
      <c r="T30" s="75">
        <f>SUM(T26:T27)</f>
        <v>5690</v>
      </c>
      <c r="V30" s="4" t="s">
        <v>55</v>
      </c>
      <c r="W30" s="67" t="s">
        <v>108</v>
      </c>
      <c r="X30" s="67" t="str">
        <f t="shared" si="7"/>
        <v>OHP(プロジェクター用スクリーン）午前・午後(9:00～17:00)</v>
      </c>
      <c r="Y30" s="4">
        <f t="shared" si="14"/>
        <v>3040</v>
      </c>
      <c r="Z30" s="4">
        <v>2</v>
      </c>
      <c r="AH30" s="4" t="s">
        <v>117</v>
      </c>
      <c r="AI30" s="67" t="s">
        <v>108</v>
      </c>
      <c r="AJ30" s="4" t="str">
        <f t="shared" si="8"/>
        <v>液晶プロジェクター（スクリーン含む）午前・午後(9:00～17:00)</v>
      </c>
      <c r="AK30" s="4">
        <f t="shared" si="15"/>
        <v>12000</v>
      </c>
      <c r="AL30" s="4">
        <v>1</v>
      </c>
    </row>
    <row r="31" spans="17:38" ht="30" customHeight="1">
      <c r="Q31" s="74" t="s">
        <v>100</v>
      </c>
      <c r="R31" s="67" t="s">
        <v>109</v>
      </c>
      <c r="S31" s="4" t="str">
        <f t="shared" si="6"/>
        <v>D会議室午後・夜間(13:00～21:30)</v>
      </c>
      <c r="T31" s="75">
        <f>SUM(T27:T28)</f>
        <v>7320</v>
      </c>
      <c r="V31" s="4" t="s">
        <v>55</v>
      </c>
      <c r="W31" s="67" t="s">
        <v>109</v>
      </c>
      <c r="X31" s="67" t="str">
        <f t="shared" si="7"/>
        <v>OHP(プロジェクター用スクリーン）午後・夜間(13:00～21:30)</v>
      </c>
      <c r="Y31" s="4">
        <f t="shared" si="14"/>
        <v>3040</v>
      </c>
      <c r="Z31" s="4">
        <v>2</v>
      </c>
      <c r="AH31" s="4" t="s">
        <v>117</v>
      </c>
      <c r="AI31" s="67" t="s">
        <v>109</v>
      </c>
      <c r="AJ31" s="4" t="str">
        <f t="shared" si="8"/>
        <v>液晶プロジェクター（スクリーン含む）午後・夜間(13:00～21:30)</v>
      </c>
      <c r="AK31" s="4">
        <f t="shared" si="15"/>
        <v>12000</v>
      </c>
      <c r="AL31" s="4">
        <v>1</v>
      </c>
    </row>
    <row r="32" spans="17:38" ht="30" customHeight="1">
      <c r="Q32" s="74" t="s">
        <v>101</v>
      </c>
      <c r="R32" s="67" t="s">
        <v>104</v>
      </c>
      <c r="S32" s="4" t="str">
        <f t="shared" si="6"/>
        <v>E会議室午前(9:00～12:30)</v>
      </c>
      <c r="T32" s="75">
        <v>5600</v>
      </c>
      <c r="V32" s="4" t="s">
        <v>56</v>
      </c>
      <c r="W32" s="67" t="s">
        <v>104</v>
      </c>
      <c r="X32" s="67" t="str">
        <f t="shared" si="7"/>
        <v>プロジェクター（スクリーン含む）午前(9:00～12:30)</v>
      </c>
      <c r="Y32" s="4">
        <f>$AB$12*Z32</f>
        <v>12000</v>
      </c>
      <c r="Z32" s="4">
        <v>1</v>
      </c>
    </row>
    <row r="33" spans="17:26" ht="30" customHeight="1">
      <c r="Q33" s="74" t="s">
        <v>101</v>
      </c>
      <c r="R33" s="67" t="s">
        <v>105</v>
      </c>
      <c r="S33" s="4" t="str">
        <f t="shared" si="6"/>
        <v>E会議室午後(13:00～17:00)</v>
      </c>
      <c r="T33" s="75">
        <v>6820</v>
      </c>
      <c r="V33" s="4" t="s">
        <v>56</v>
      </c>
      <c r="W33" s="67" t="s">
        <v>105</v>
      </c>
      <c r="X33" s="67" t="str">
        <f t="shared" si="7"/>
        <v>プロジェクター（スクリーン含む）午後(13:00～17:00)</v>
      </c>
      <c r="Y33" s="4">
        <f t="shared" ref="Y33:Y37" si="16">$AB$12*Z33</f>
        <v>12000</v>
      </c>
      <c r="Z33" s="4">
        <v>1</v>
      </c>
    </row>
    <row r="34" spans="17:26" ht="30" customHeight="1">
      <c r="Q34" s="74" t="s">
        <v>101</v>
      </c>
      <c r="R34" s="67" t="s">
        <v>106</v>
      </c>
      <c r="S34" s="4" t="str">
        <f t="shared" si="6"/>
        <v>E会議室夜間(17:30～21:30)</v>
      </c>
      <c r="T34" s="75">
        <v>8960</v>
      </c>
      <c r="V34" s="4" t="s">
        <v>56</v>
      </c>
      <c r="W34" s="67" t="s">
        <v>106</v>
      </c>
      <c r="X34" s="67" t="str">
        <f t="shared" si="7"/>
        <v>プロジェクター（スクリーン含む）夜間(17:30～21:30)</v>
      </c>
      <c r="Y34" s="4">
        <f t="shared" si="16"/>
        <v>12000</v>
      </c>
      <c r="Z34" s="4">
        <v>1</v>
      </c>
    </row>
    <row r="35" spans="17:26" ht="30" customHeight="1">
      <c r="Q35" s="74" t="s">
        <v>101</v>
      </c>
      <c r="R35" s="67" t="s">
        <v>107</v>
      </c>
      <c r="S35" s="4" t="str">
        <f>Q35&amp;R35</f>
        <v>E会議室全日(9:00～21:30)</v>
      </c>
      <c r="T35" s="75">
        <v>18630</v>
      </c>
      <c r="V35" s="4" t="s">
        <v>56</v>
      </c>
      <c r="W35" s="67" t="s">
        <v>107</v>
      </c>
      <c r="X35" s="67" t="str">
        <f t="shared" si="7"/>
        <v>プロジェクター（スクリーン含む）全日(9:00～21:30)</v>
      </c>
      <c r="Y35" s="4">
        <f t="shared" si="16"/>
        <v>12000</v>
      </c>
      <c r="Z35" s="4">
        <v>1</v>
      </c>
    </row>
    <row r="36" spans="17:26" ht="30" customHeight="1">
      <c r="Q36" s="74" t="s">
        <v>101</v>
      </c>
      <c r="R36" s="67" t="s">
        <v>108</v>
      </c>
      <c r="S36" s="4" t="str">
        <f>Q36&amp;R36</f>
        <v>E会議室午前・午後(9:00～17:00)</v>
      </c>
      <c r="T36" s="75">
        <f>SUM(T32:T33)</f>
        <v>12420</v>
      </c>
      <c r="V36" s="4" t="s">
        <v>56</v>
      </c>
      <c r="W36" s="67" t="s">
        <v>108</v>
      </c>
      <c r="X36" s="67" t="str">
        <f t="shared" si="7"/>
        <v>プロジェクター（スクリーン含む）午前・午後(9:00～17:00)</v>
      </c>
      <c r="Y36" s="4">
        <f t="shared" si="16"/>
        <v>12000</v>
      </c>
      <c r="Z36" s="4">
        <v>1</v>
      </c>
    </row>
    <row r="37" spans="17:26" ht="30" customHeight="1">
      <c r="Q37" s="74" t="s">
        <v>101</v>
      </c>
      <c r="R37" s="67" t="s">
        <v>109</v>
      </c>
      <c r="S37" s="4" t="str">
        <f t="shared" si="6"/>
        <v>E会議室午後・夜間(13:00～21:30)</v>
      </c>
      <c r="T37" s="75">
        <f>SUM(T33:T34)</f>
        <v>15780</v>
      </c>
      <c r="V37" s="4" t="s">
        <v>56</v>
      </c>
      <c r="W37" s="67" t="s">
        <v>109</v>
      </c>
      <c r="X37" s="67" t="str">
        <f t="shared" si="7"/>
        <v>プロジェクター（スクリーン含む）午後・夜間(13:00～21:30)</v>
      </c>
      <c r="Y37" s="4">
        <f t="shared" si="16"/>
        <v>12000</v>
      </c>
      <c r="Z37" s="4">
        <v>1</v>
      </c>
    </row>
    <row r="38" spans="17:26" ht="30" customHeight="1">
      <c r="Q38" s="74" t="s">
        <v>102</v>
      </c>
      <c r="R38" s="67" t="s">
        <v>104</v>
      </c>
      <c r="S38" s="4" t="str">
        <f t="shared" si="6"/>
        <v>F会議室午前(9:00～12:30)</v>
      </c>
      <c r="T38" s="75">
        <v>2440</v>
      </c>
    </row>
    <row r="39" spans="17:26" ht="30" customHeight="1">
      <c r="Q39" s="74" t="s">
        <v>102</v>
      </c>
      <c r="R39" s="67" t="s">
        <v>105</v>
      </c>
      <c r="S39" s="4" t="str">
        <f t="shared" si="6"/>
        <v>F会議室午後(13:00～17:00)</v>
      </c>
      <c r="T39" s="75">
        <v>3050</v>
      </c>
    </row>
    <row r="40" spans="17:26" ht="30" customHeight="1">
      <c r="Q40" s="74" t="s">
        <v>102</v>
      </c>
      <c r="R40" s="67" t="s">
        <v>106</v>
      </c>
      <c r="S40" s="4" t="str">
        <f t="shared" si="6"/>
        <v>F会議室夜間(17:30～21:30)</v>
      </c>
      <c r="T40" s="75">
        <v>3970</v>
      </c>
    </row>
    <row r="41" spans="17:26" ht="30" customHeight="1">
      <c r="Q41" s="74" t="s">
        <v>102</v>
      </c>
      <c r="R41" s="67" t="s">
        <v>107</v>
      </c>
      <c r="S41" s="4" t="str">
        <f>Q41&amp;R41</f>
        <v>F会議室全日(9:00～21:30)</v>
      </c>
      <c r="T41" s="75">
        <v>8250</v>
      </c>
    </row>
    <row r="42" spans="17:26" ht="30" customHeight="1">
      <c r="Q42" s="74" t="s">
        <v>102</v>
      </c>
      <c r="R42" s="67" t="s">
        <v>108</v>
      </c>
      <c r="S42" s="4" t="str">
        <f>Q42&amp;R42</f>
        <v>F会議室午前・午後(9:00～17:00)</v>
      </c>
      <c r="T42" s="75">
        <f>SUM(T38:T39)</f>
        <v>5490</v>
      </c>
    </row>
    <row r="43" spans="17:26" ht="30" customHeight="1">
      <c r="Q43" s="74" t="s">
        <v>102</v>
      </c>
      <c r="R43" s="67" t="s">
        <v>109</v>
      </c>
      <c r="S43" s="4" t="str">
        <f t="shared" si="6"/>
        <v>F会議室午後・夜間(13:00～21:30)</v>
      </c>
      <c r="T43" s="75">
        <f>SUM(T39:T40)</f>
        <v>7020</v>
      </c>
    </row>
    <row r="44" spans="17:26" ht="30" customHeight="1">
      <c r="Q44" s="67" t="s">
        <v>103</v>
      </c>
      <c r="R44" s="67" t="s">
        <v>104</v>
      </c>
      <c r="S44" s="4" t="str">
        <f t="shared" si="6"/>
        <v>講堂午前(9:00～12:30)</v>
      </c>
      <c r="T44" s="75">
        <v>10380</v>
      </c>
    </row>
    <row r="45" spans="17:26" ht="30" customHeight="1">
      <c r="Q45" s="67" t="s">
        <v>103</v>
      </c>
      <c r="R45" s="67" t="s">
        <v>105</v>
      </c>
      <c r="S45" s="4" t="str">
        <f t="shared" si="6"/>
        <v>講堂午後(13:00～17:00)</v>
      </c>
      <c r="T45" s="75">
        <v>12930</v>
      </c>
    </row>
    <row r="46" spans="17:26" ht="30" customHeight="1">
      <c r="Q46" s="67" t="s">
        <v>103</v>
      </c>
      <c r="R46" s="67" t="s">
        <v>106</v>
      </c>
      <c r="S46" s="4" t="str">
        <f t="shared" si="6"/>
        <v>講堂夜間(17:30～21:30)</v>
      </c>
      <c r="T46" s="75">
        <v>15990</v>
      </c>
    </row>
    <row r="47" spans="17:26" ht="30" customHeight="1">
      <c r="Q47" s="67" t="s">
        <v>103</v>
      </c>
      <c r="R47" s="67" t="s">
        <v>107</v>
      </c>
      <c r="S47" s="4" t="str">
        <f>Q47&amp;R47</f>
        <v>講堂全日(9:00～21:30)</v>
      </c>
      <c r="T47" s="75">
        <v>30140</v>
      </c>
    </row>
    <row r="48" spans="17:26" ht="30" customHeight="1">
      <c r="Q48" s="67" t="s">
        <v>103</v>
      </c>
      <c r="R48" s="67" t="s">
        <v>108</v>
      </c>
      <c r="S48" s="4" t="str">
        <f>Q48&amp;R48</f>
        <v>講堂午前・午後(9:00～17:00)</v>
      </c>
      <c r="T48" s="75">
        <f>SUM(T44:T45)</f>
        <v>23310</v>
      </c>
    </row>
    <row r="49" spans="17:20" ht="30" customHeight="1">
      <c r="Q49" s="67" t="s">
        <v>103</v>
      </c>
      <c r="R49" s="67" t="s">
        <v>109</v>
      </c>
      <c r="S49" s="4" t="str">
        <f t="shared" si="6"/>
        <v>講堂午後・夜間(13:00～21:30)</v>
      </c>
      <c r="T49" s="75">
        <f>SUM(T45:T46)</f>
        <v>28920</v>
      </c>
    </row>
    <row r="50" spans="17:20" ht="30" customHeight="1">
      <c r="R50" s="67"/>
    </row>
    <row r="51" spans="17:20" ht="30" customHeight="1">
      <c r="R51" s="67"/>
    </row>
    <row r="52" spans="17:20" ht="30" customHeight="1">
      <c r="R52" s="67"/>
    </row>
    <row r="53" spans="17:20" ht="30" customHeight="1">
      <c r="R53" s="67"/>
    </row>
    <row r="54" spans="17:20" ht="30" customHeight="1">
      <c r="R54" s="67"/>
    </row>
    <row r="55" spans="17:20" ht="30" customHeight="1">
      <c r="R55" s="67"/>
    </row>
  </sheetData>
  <sheetProtection algorithmName="SHA-512" hashValue="1b72QrkHLc1plKJScLecL+joHd6WdH5BC1/QgjEfcaw3vmKT1SIfg9YW97XhA15MP/ZMn+oOjLqAA56OzwcOgw==" saltValue="/ypOHUZX1XOtCS/g7zI7IA==" spinCount="100000" sheet="1" objects="1" scenarios="1"/>
  <protectedRanges>
    <protectedRange sqref="B8:D15 G8:J15" name="範囲1"/>
  </protectedRanges>
  <mergeCells count="3">
    <mergeCell ref="B1:K1"/>
    <mergeCell ref="B16:D16"/>
    <mergeCell ref="G16:J16"/>
  </mergeCells>
  <phoneticPr fontId="3"/>
  <dataValidations count="5">
    <dataValidation type="list" allowBlank="1" showInputMessage="1" showErrorMessage="1" sqref="B8:B15" xr:uid="{6D0C5860-E2EB-4177-9BD4-5CE8C8751469}">
      <formula1>"講堂,A会議室,B会議室,C会議室,D会議室,E会議室,F会議室"</formula1>
    </dataValidation>
    <dataValidation type="list" allowBlank="1" showInputMessage="1" showErrorMessage="1" sqref="C8:C15 H8:H15" xr:uid="{A5FD3880-664B-4343-A5E8-721E56BAD829}">
      <formula1>"午前(9:00～12:30),午後(13:00～17:00),夜間(17:30～21:30),全日(9:00～21:30),午前・午後(9:00～17:00),午後・夜間(13:00～21:30)"</formula1>
    </dataValidation>
    <dataValidation type="list" allowBlank="1" showInputMessage="1" showErrorMessage="1" sqref="D8:D15 J8:J15" xr:uid="{3E61EBA0-0DAB-4AD0-9A02-0A8A4B9EBB89}">
      <formula1>"1,2,3,4,5,6,7"</formula1>
    </dataValidation>
    <dataValidation type="list" allowBlank="1" showInputMessage="1" showErrorMessage="1" sqref="G8:G15" xr:uid="{4114FC1E-6959-430C-B322-64433125CE4A}">
      <formula1>$AA$8:$AA$12</formula1>
    </dataValidation>
    <dataValidation type="list" allowBlank="1" showInputMessage="1" showErrorMessage="1" sqref="I8:I15" xr:uid="{4F07C582-2B1F-4728-8D7C-6D72E3DDC25A}">
      <formula1>"1,2,3,4,5"</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10CA5-CEF3-4372-AA1D-55D3EE40789E}">
  <sheetPr codeName="Sheet5">
    <tabColor rgb="FFFFC000"/>
  </sheetPr>
  <dimension ref="A1"/>
  <sheetViews>
    <sheetView showGridLines="0" zoomScale="55" zoomScaleNormal="55" workbookViewId="0"/>
  </sheetViews>
  <sheetFormatPr defaultRowHeight="13.5"/>
  <sheetData>
    <row r="1" spans="1:1" ht="32.25">
      <c r="A1" s="60" t="s">
        <v>89</v>
      </c>
    </row>
  </sheetData>
  <sheetProtection algorithmName="SHA-512" hashValue="Th5Zf+ia9Xybm8vbRGitWepU+7FKyiNY0xX/G8qr6fI0t3pNcB4/EDCSQvMoYjGt7W8P0TOSltMwKUskOmlnlw==" saltValue="aa6SX5Vwg5d9V4YqcXP8EQ==" spinCount="100000" sheet="1" objects="1" scenarios="1"/>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F71C-5AF3-42F5-B463-0AEA5C6A0DA1}">
  <dimension ref="A1:Q32"/>
  <sheetViews>
    <sheetView view="pageBreakPreview" zoomScale="85" zoomScaleNormal="100" zoomScaleSheetLayoutView="85" workbookViewId="0">
      <selection activeCell="A5" sqref="A5:O5"/>
    </sheetView>
  </sheetViews>
  <sheetFormatPr defaultRowHeight="13.5"/>
  <cols>
    <col min="1" max="2" width="9" style="104"/>
    <col min="3" max="3" width="5.5" style="104" customWidth="1"/>
    <col min="4" max="4" width="4.125" style="104" customWidth="1"/>
    <col min="5" max="7" width="9" style="104"/>
    <col min="8" max="9" width="3.5" style="104" customWidth="1"/>
    <col min="10" max="10" width="3.25" style="104" customWidth="1"/>
    <col min="11" max="11" width="1.875" style="104" customWidth="1"/>
    <col min="12" max="12" width="8.625" style="104" customWidth="1"/>
    <col min="13" max="13" width="9" style="104"/>
    <col min="14" max="14" width="10.125" style="104" customWidth="1"/>
    <col min="15" max="15" width="2.875" style="104" customWidth="1"/>
    <col min="16" max="16384" width="9" style="104"/>
  </cols>
  <sheetData>
    <row r="1" spans="1:16" ht="20.25" customHeight="1">
      <c r="G1" s="105"/>
      <c r="H1" s="263" t="s">
        <v>125</v>
      </c>
      <c r="I1" s="265"/>
      <c r="J1" s="265"/>
      <c r="K1" s="265"/>
      <c r="L1" s="265"/>
      <c r="M1" s="265"/>
      <c r="N1" s="265"/>
      <c r="O1" s="265"/>
    </row>
    <row r="2" spans="1:16" ht="14.25" thickBot="1">
      <c r="A2" s="267" t="s">
        <v>126</v>
      </c>
      <c r="B2" s="268"/>
      <c r="C2" s="269"/>
      <c r="G2" s="106"/>
      <c r="H2" s="264"/>
      <c r="I2" s="264"/>
      <c r="J2" s="264"/>
      <c r="K2" s="264"/>
      <c r="L2" s="266"/>
      <c r="M2" s="266"/>
      <c r="N2" s="266"/>
      <c r="O2" s="266"/>
    </row>
    <row r="3" spans="1:16">
      <c r="A3" s="107"/>
      <c r="B3" s="108"/>
      <c r="C3" s="108"/>
      <c r="D3" s="108"/>
      <c r="E3" s="108"/>
      <c r="F3" s="108"/>
      <c r="G3" s="108"/>
      <c r="H3" s="108"/>
      <c r="I3" s="108"/>
      <c r="J3" s="109"/>
      <c r="K3" s="270" t="s">
        <v>124</v>
      </c>
      <c r="L3" s="272" t="s">
        <v>127</v>
      </c>
      <c r="M3" s="274" t="s">
        <v>147</v>
      </c>
      <c r="N3" s="274"/>
      <c r="O3" s="275"/>
    </row>
    <row r="4" spans="1:16" ht="14.25" thickBot="1">
      <c r="A4" s="110"/>
      <c r="J4" s="111"/>
      <c r="K4" s="271"/>
      <c r="L4" s="273"/>
      <c r="M4" s="276"/>
      <c r="N4" s="276"/>
      <c r="O4" s="277"/>
    </row>
    <row r="5" spans="1:16" ht="51.75" customHeight="1">
      <c r="A5" s="282" t="s">
        <v>166</v>
      </c>
      <c r="B5" s="283"/>
      <c r="C5" s="283"/>
      <c r="D5" s="283"/>
      <c r="E5" s="283"/>
      <c r="F5" s="283"/>
      <c r="G5" s="283"/>
      <c r="H5" s="283"/>
      <c r="I5" s="283"/>
      <c r="J5" s="283"/>
      <c r="K5" s="284"/>
      <c r="L5" s="284"/>
      <c r="M5" s="284"/>
      <c r="N5" s="284"/>
      <c r="O5" s="285"/>
    </row>
    <row r="6" spans="1:16">
      <c r="A6" s="110"/>
      <c r="O6" s="111"/>
    </row>
    <row r="7" spans="1:16" ht="21" customHeight="1">
      <c r="A7" s="110"/>
      <c r="M7" s="320" t="str">
        <f>IF('ポートビル会議室　受付書'!H2="","",'ポートビル会議室　受付書'!H2)</f>
        <v/>
      </c>
      <c r="N7" s="320"/>
      <c r="O7" s="111"/>
    </row>
    <row r="8" spans="1:16" ht="17.25" customHeight="1">
      <c r="A8" s="110"/>
      <c r="O8" s="111"/>
    </row>
    <row r="9" spans="1:16" ht="29.25" customHeight="1">
      <c r="A9" s="286" t="s">
        <v>167</v>
      </c>
      <c r="B9" s="287"/>
      <c r="C9" s="287"/>
      <c r="D9" s="287"/>
      <c r="E9" s="287"/>
      <c r="F9" s="287"/>
      <c r="G9" s="287"/>
      <c r="O9" s="111"/>
    </row>
    <row r="10" spans="1:16" ht="11.25" customHeight="1">
      <c r="A10" s="110"/>
      <c r="O10" s="111"/>
    </row>
    <row r="11" spans="1:16" ht="24.75" customHeight="1">
      <c r="A11" s="110"/>
      <c r="G11" s="288"/>
      <c r="H11" s="289"/>
      <c r="I11" s="289"/>
      <c r="J11" s="289"/>
      <c r="K11" s="289"/>
      <c r="L11" s="289"/>
      <c r="M11" s="289"/>
      <c r="N11" s="290"/>
      <c r="O11" s="111"/>
      <c r="P11" s="110"/>
    </row>
    <row r="12" spans="1:16" ht="24.95" customHeight="1">
      <c r="A12" s="110"/>
      <c r="F12" s="112" t="s">
        <v>128</v>
      </c>
      <c r="G12" s="291" t="str">
        <f>'ポートビル会議室　受付書'!D6&amp;""</f>
        <v/>
      </c>
      <c r="H12" s="291"/>
      <c r="I12" s="291"/>
      <c r="J12" s="291"/>
      <c r="K12" s="291"/>
      <c r="L12" s="291"/>
      <c r="M12" s="291"/>
      <c r="N12" s="291"/>
      <c r="O12" s="111"/>
      <c r="P12" s="110"/>
    </row>
    <row r="13" spans="1:16" ht="24.95" customHeight="1">
      <c r="A13" s="110"/>
      <c r="G13" s="291" t="str">
        <f>'ポートビル会議室　受付書'!$D$5&amp;""</f>
        <v/>
      </c>
      <c r="H13" s="291"/>
      <c r="I13" s="291"/>
      <c r="J13" s="291"/>
      <c r="K13" s="291"/>
      <c r="L13" s="291"/>
      <c r="M13" s="291"/>
      <c r="N13" s="291"/>
      <c r="O13" s="111"/>
    </row>
    <row r="14" spans="1:16" ht="24.95" customHeight="1">
      <c r="A14" s="110"/>
      <c r="F14" s="112" t="s">
        <v>129</v>
      </c>
      <c r="G14" s="291" t="str">
        <f>IF('ポートビル会議室　受付書'!D7&amp;""="",'ポートビル会議室　受付書'!H7&amp;"",'ポートビル会議室　受付書'!D7&amp;"")</f>
        <v/>
      </c>
      <c r="H14" s="291"/>
      <c r="I14" s="291"/>
      <c r="J14" s="291"/>
      <c r="K14" s="291"/>
      <c r="L14" s="291"/>
      <c r="M14" s="291"/>
      <c r="N14" s="291"/>
      <c r="O14" s="111"/>
      <c r="P14" s="110"/>
    </row>
    <row r="15" spans="1:16" ht="24.95" customHeight="1">
      <c r="A15" s="110"/>
      <c r="G15" s="292" t="s">
        <v>130</v>
      </c>
      <c r="H15" s="293"/>
      <c r="I15" s="293"/>
      <c r="J15" s="293"/>
      <c r="K15" s="293"/>
      <c r="L15" s="293"/>
      <c r="M15" s="294"/>
      <c r="O15" s="111"/>
    </row>
    <row r="16" spans="1:16" ht="24.95" customHeight="1">
      <c r="A16" s="113"/>
      <c r="B16" s="114"/>
      <c r="C16" s="114"/>
      <c r="D16" s="114"/>
      <c r="E16" s="114"/>
      <c r="F16" s="114"/>
      <c r="G16" s="295"/>
      <c r="H16" s="296"/>
      <c r="I16" s="296"/>
      <c r="J16" s="296"/>
      <c r="K16" s="296"/>
      <c r="L16" s="296"/>
      <c r="M16" s="297"/>
      <c r="N16" s="114"/>
      <c r="O16" s="115"/>
    </row>
    <row r="17" spans="1:17" ht="39.950000000000003" customHeight="1">
      <c r="A17" s="278" t="s">
        <v>131</v>
      </c>
      <c r="B17" s="279"/>
      <c r="C17" s="279"/>
      <c r="D17" s="279"/>
      <c r="E17" s="298" t="str">
        <f>'ポートビル会議室　受付書'!B12&amp;""</f>
        <v/>
      </c>
      <c r="F17" s="298"/>
      <c r="G17" s="298"/>
      <c r="H17" s="298"/>
      <c r="I17" s="298"/>
      <c r="J17" s="298"/>
      <c r="K17" s="298"/>
      <c r="L17" s="298"/>
      <c r="M17" s="298"/>
      <c r="N17" s="298"/>
      <c r="O17" s="299"/>
      <c r="P17" s="116"/>
    </row>
    <row r="18" spans="1:17" ht="39.950000000000003" customHeight="1">
      <c r="A18" s="278" t="s">
        <v>132</v>
      </c>
      <c r="B18" s="279"/>
      <c r="C18" s="279"/>
      <c r="D18" s="279"/>
      <c r="E18" s="298" t="str">
        <f>'ポートビル会議室　受付書'!B4&amp;""</f>
        <v/>
      </c>
      <c r="F18" s="298"/>
      <c r="G18" s="298"/>
      <c r="H18" s="298"/>
      <c r="I18" s="298"/>
      <c r="J18" s="298"/>
      <c r="K18" s="298"/>
      <c r="L18" s="298"/>
      <c r="M18" s="298"/>
      <c r="N18" s="298"/>
      <c r="O18" s="299"/>
    </row>
    <row r="19" spans="1:17" ht="39.950000000000003" customHeight="1">
      <c r="A19" s="278" t="s">
        <v>133</v>
      </c>
      <c r="B19" s="279"/>
      <c r="C19" s="279"/>
      <c r="D19" s="279"/>
      <c r="E19" s="321" t="str">
        <f>IF('ポートビル会議室　受付書'!B3="","",'ポートビル会議室　受付書'!B3)</f>
        <v/>
      </c>
      <c r="F19" s="322"/>
      <c r="G19" s="322"/>
      <c r="H19" s="117"/>
      <c r="I19" s="117"/>
      <c r="J19" s="117"/>
      <c r="K19" s="117"/>
      <c r="L19" s="117" t="s">
        <v>134</v>
      </c>
      <c r="M19" s="117" t="s">
        <v>135</v>
      </c>
      <c r="N19" s="117" t="s">
        <v>136</v>
      </c>
      <c r="O19" s="118"/>
    </row>
    <row r="20" spans="1:17" ht="39.950000000000003" customHeight="1">
      <c r="A20" s="278"/>
      <c r="B20" s="279"/>
      <c r="C20" s="279"/>
      <c r="D20" s="279"/>
      <c r="E20" s="281" t="str">
        <f>IF('ポートビル会議室　受付書'!G4=料金計算!R13,"13時00分",IF('ポートビル会議室　受付書'!G4=料金計算!R12,"9時00分",IF('ポートビル会議室　受付書'!G4=料金計算!R11,"9時00分",IF('ポートビル会議室　受付書'!G4=料金計算!R10,"17時30分",IF('ポートビル会議室　受付書'!G4=料金計算!R9,"13時00分",IF('ポートビル会議室　受付書'!G4=料金計算!R8,"9時00分",""))))))</f>
        <v/>
      </c>
      <c r="F20" s="280"/>
      <c r="G20" s="280"/>
      <c r="H20" s="280" t="s">
        <v>137</v>
      </c>
      <c r="I20" s="280"/>
      <c r="J20" s="280" t="str">
        <f>IF('ポートビル会議室　受付書'!G4=料金計算!R13,"21時30分",IF('ポートビル会議室　受付書'!G4=料金計算!R12,"17時00分",IF('ポートビル会議室　受付書'!G4=料金計算!R11,"21時30分",IF('ポートビル会議室　受付書'!G4=料金計算!R10,"21時30分",IF('ポートビル会議室　受付書'!G4=料金計算!R9,"17時00分",IF('ポートビル会議室　受付書'!G4=料金計算!R8,"12時30分",""))))))</f>
        <v/>
      </c>
      <c r="K20" s="280"/>
      <c r="L20" s="280"/>
      <c r="M20" s="280"/>
      <c r="N20" s="119" t="s">
        <v>138</v>
      </c>
      <c r="O20" s="120"/>
    </row>
    <row r="21" spans="1:17" ht="39.950000000000003" customHeight="1">
      <c r="A21" s="278" t="s">
        <v>139</v>
      </c>
      <c r="B21" s="279"/>
      <c r="C21" s="279"/>
      <c r="D21" s="279"/>
      <c r="E21" s="315" t="str">
        <f>IF('ポートビル会議室　受付書'!H7&amp;""="",'ポートビル会議室　受付書'!D7&amp;"",'ポートビル会議室　受付書'!H7&amp;"")</f>
        <v/>
      </c>
      <c r="F21" s="316"/>
      <c r="G21" s="316"/>
      <c r="H21" s="316"/>
      <c r="I21" s="316"/>
      <c r="J21" s="316"/>
      <c r="K21" s="317" t="str">
        <f>IF('ポートビル会議室　受付書'!B10="","（電話　"&amp;'ポートビル会議室　受付書'!G10&amp;"　）","（電話　"&amp;'ポートビル会議室　受付書'!B10&amp;"　）")</f>
        <v>（電話　　）</v>
      </c>
      <c r="L21" s="317"/>
      <c r="M21" s="317"/>
      <c r="N21" s="317"/>
      <c r="O21" s="318"/>
      <c r="P21" s="121"/>
    </row>
    <row r="22" spans="1:17" ht="39.950000000000003" customHeight="1">
      <c r="A22" s="278" t="s">
        <v>140</v>
      </c>
      <c r="B22" s="279"/>
      <c r="C22" s="279"/>
      <c r="D22" s="279"/>
      <c r="E22" s="315" t="str">
        <f>'ポートビル会議室　受付書'!B11&amp;""</f>
        <v/>
      </c>
      <c r="F22" s="316"/>
      <c r="G22" s="316"/>
      <c r="H22" s="316"/>
      <c r="I22" s="316"/>
      <c r="J22" s="316"/>
      <c r="K22" s="316"/>
      <c r="L22" s="316"/>
      <c r="M22" s="316"/>
      <c r="N22" s="316"/>
      <c r="O22" s="323"/>
      <c r="P22" s="122"/>
    </row>
    <row r="23" spans="1:17" ht="39.950000000000003" customHeight="1">
      <c r="A23" s="278" t="s">
        <v>141</v>
      </c>
      <c r="B23" s="279"/>
      <c r="C23" s="279"/>
      <c r="D23" s="279"/>
      <c r="E23" s="298" t="str">
        <f>'ポートビル会議室　受付書'!B14&amp;"　人"</f>
        <v>　人</v>
      </c>
      <c r="F23" s="298"/>
      <c r="G23" s="298"/>
      <c r="H23" s="298"/>
      <c r="I23" s="298"/>
      <c r="J23" s="298"/>
      <c r="K23" s="298"/>
      <c r="L23" s="298"/>
      <c r="M23" s="298"/>
      <c r="N23" s="298"/>
      <c r="O23" s="299"/>
    </row>
    <row r="24" spans="1:17" ht="24.95" customHeight="1">
      <c r="A24" s="300" t="s">
        <v>142</v>
      </c>
      <c r="B24" s="301"/>
      <c r="C24" s="301"/>
      <c r="D24" s="302"/>
      <c r="E24" s="332" t="str">
        <f>IF('ポートビル会議室　受付書'!E15="","",'ポートビル会議室　受付書'!B15&amp;"　"&amp;'ポートビル会議室　受付書'!E15&amp;'ポートビル会議室　受付書'!F15&amp;"　"&amp;'ポートビル会議室　受付書'!H15)</f>
        <v/>
      </c>
      <c r="F24" s="333"/>
      <c r="G24" s="333"/>
      <c r="H24" s="333"/>
      <c r="I24" s="333"/>
      <c r="J24" s="333"/>
      <c r="K24" s="333"/>
      <c r="L24" s="333"/>
      <c r="M24" s="333"/>
      <c r="N24" s="333"/>
      <c r="O24" s="334"/>
      <c r="P24" s="110"/>
      <c r="Q24" s="123"/>
    </row>
    <row r="25" spans="1:17" ht="24.95" customHeight="1">
      <c r="A25" s="303"/>
      <c r="B25" s="304"/>
      <c r="C25" s="304"/>
      <c r="D25" s="305"/>
      <c r="E25" s="309" t="str">
        <f>IF('ポートビル会議室　受付書'!E16="","",'ポートビル会議室　受付書'!B16&amp;"　"&amp;'ポートビル会議室　受付書'!E16&amp;'ポートビル会議室　受付書'!F16&amp;"　"&amp;'ポートビル会議室　受付書'!H16)</f>
        <v/>
      </c>
      <c r="F25" s="310"/>
      <c r="G25" s="310"/>
      <c r="H25" s="310"/>
      <c r="I25" s="310"/>
      <c r="J25" s="310"/>
      <c r="K25" s="310"/>
      <c r="L25" s="310"/>
      <c r="M25" s="310"/>
      <c r="N25" s="310"/>
      <c r="O25" s="311"/>
      <c r="P25" s="110"/>
      <c r="Q25" s="123"/>
    </row>
    <row r="26" spans="1:17" ht="24.95" customHeight="1">
      <c r="A26" s="303"/>
      <c r="B26" s="304"/>
      <c r="C26" s="304"/>
      <c r="D26" s="305"/>
      <c r="E26" s="309" t="str">
        <f>IF('ポートビル会議室　受付書'!E17="","",'ポートビル会議室　受付書'!B17&amp;"　"&amp;'ポートビル会議室　受付書'!E17&amp;'ポートビル会議室　受付書'!F17&amp;"　"&amp;'ポートビル会議室　受付書'!H17)</f>
        <v/>
      </c>
      <c r="F26" s="310"/>
      <c r="G26" s="310"/>
      <c r="H26" s="310"/>
      <c r="I26" s="310"/>
      <c r="J26" s="310"/>
      <c r="K26" s="310"/>
      <c r="L26" s="310"/>
      <c r="M26" s="310"/>
      <c r="N26" s="310"/>
      <c r="O26" s="311"/>
      <c r="P26" s="110"/>
      <c r="Q26" s="123"/>
    </row>
    <row r="27" spans="1:17" ht="24.95" customHeight="1" thickBot="1">
      <c r="A27" s="306"/>
      <c r="B27" s="307"/>
      <c r="C27" s="307"/>
      <c r="D27" s="308"/>
      <c r="E27" s="312" t="str">
        <f>IF('ポートビル会議室　受付書'!E18="","",'ポートビル会議室　受付書'!B18&amp;"　"&amp;'ポートビル会議室　受付書'!E18&amp;'ポートビル会議室　受付書'!F18)</f>
        <v/>
      </c>
      <c r="F27" s="313"/>
      <c r="G27" s="313"/>
      <c r="H27" s="313"/>
      <c r="I27" s="313"/>
      <c r="J27" s="313"/>
      <c r="K27" s="313"/>
      <c r="L27" s="313"/>
      <c r="M27" s="313"/>
      <c r="N27" s="313"/>
      <c r="O27" s="314"/>
      <c r="P27" s="110"/>
      <c r="Q27" s="123"/>
    </row>
    <row r="28" spans="1:17" ht="39.950000000000003" customHeight="1">
      <c r="A28" s="335" t="s">
        <v>143</v>
      </c>
      <c r="B28" s="336"/>
      <c r="C28" s="336"/>
      <c r="D28" s="336"/>
      <c r="E28" s="337">
        <f>'ポートビル会議室　受付書'!C22</f>
        <v>0</v>
      </c>
      <c r="F28" s="337"/>
      <c r="G28" s="337"/>
      <c r="H28" s="337"/>
      <c r="I28" s="337"/>
      <c r="J28" s="337"/>
      <c r="K28" s="337"/>
      <c r="L28" s="337"/>
      <c r="M28" s="337"/>
      <c r="N28" s="337"/>
      <c r="O28" s="338"/>
      <c r="P28" s="116"/>
    </row>
    <row r="29" spans="1:17" ht="39.950000000000003" customHeight="1" thickBot="1">
      <c r="A29" s="324" t="s">
        <v>144</v>
      </c>
      <c r="B29" s="325"/>
      <c r="C29" s="325"/>
      <c r="D29" s="325"/>
      <c r="E29" s="326"/>
      <c r="F29" s="326"/>
      <c r="G29" s="326"/>
      <c r="H29" s="326"/>
      <c r="I29" s="326"/>
      <c r="J29" s="326"/>
      <c r="K29" s="326"/>
      <c r="L29" s="326"/>
      <c r="M29" s="326"/>
      <c r="N29" s="326"/>
      <c r="O29" s="327"/>
      <c r="P29" s="110"/>
    </row>
    <row r="30" spans="1:17" ht="17.25">
      <c r="A30" s="124" t="s">
        <v>148</v>
      </c>
      <c r="B30" s="124"/>
      <c r="C30" s="124"/>
      <c r="D30" s="124"/>
      <c r="E30" s="124"/>
      <c r="F30" s="124"/>
      <c r="G30" s="108"/>
      <c r="H30" s="125"/>
      <c r="I30" s="328"/>
      <c r="J30" s="328"/>
      <c r="K30" s="328"/>
      <c r="L30" s="328"/>
      <c r="M30" s="328"/>
      <c r="N30" s="328"/>
      <c r="O30" s="328"/>
    </row>
    <row r="31" spans="1:17" ht="24" customHeight="1">
      <c r="A31" s="329" t="s">
        <v>145</v>
      </c>
      <c r="B31" s="330"/>
      <c r="C31" s="330"/>
      <c r="D31" s="330"/>
      <c r="E31" s="330"/>
      <c r="F31" s="330"/>
      <c r="G31" s="331"/>
      <c r="H31" s="112"/>
      <c r="I31" s="319"/>
      <c r="J31" s="319"/>
      <c r="K31" s="319"/>
      <c r="L31" s="319"/>
      <c r="M31" s="319"/>
      <c r="N31" s="319"/>
      <c r="O31" s="319"/>
    </row>
    <row r="32" spans="1:17">
      <c r="A32" s="319"/>
      <c r="B32" s="319"/>
      <c r="C32" s="319"/>
      <c r="D32" s="319"/>
      <c r="E32" s="319"/>
      <c r="F32" s="319"/>
      <c r="G32" s="319"/>
      <c r="H32" s="319"/>
      <c r="I32" s="319"/>
      <c r="J32" s="319"/>
      <c r="K32" s="319"/>
      <c r="L32" s="319"/>
      <c r="M32" s="319"/>
      <c r="N32" s="319"/>
      <c r="O32" s="319"/>
    </row>
  </sheetData>
  <sheetProtection algorithmName="SHA-512" hashValue="J+yvGF49Tpi0xm7mz6e8GkCwcNLc8v/uE04oF/3giuXZ/MOb8GVV0U5qkyD+EDyC2Txm4tZDmYJDEqJjbkLTmg==" saltValue="2Qr51ZK5o8Epkb2rCa8oWA==" spinCount="100000" sheet="1" objects="1" scenarios="1"/>
  <mergeCells count="44">
    <mergeCell ref="A32:O32"/>
    <mergeCell ref="M7:N7"/>
    <mergeCell ref="G14:N14"/>
    <mergeCell ref="G12:N12"/>
    <mergeCell ref="E19:G19"/>
    <mergeCell ref="E22:O22"/>
    <mergeCell ref="A29:D29"/>
    <mergeCell ref="E29:O29"/>
    <mergeCell ref="I30:K31"/>
    <mergeCell ref="L30:O31"/>
    <mergeCell ref="A31:G31"/>
    <mergeCell ref="A23:D23"/>
    <mergeCell ref="E23:O23"/>
    <mergeCell ref="E24:O24"/>
    <mergeCell ref="A28:D28"/>
    <mergeCell ref="E28:O28"/>
    <mergeCell ref="A24:D27"/>
    <mergeCell ref="E25:O25"/>
    <mergeCell ref="E26:O26"/>
    <mergeCell ref="E27:O27"/>
    <mergeCell ref="A21:D21"/>
    <mergeCell ref="E21:J21"/>
    <mergeCell ref="K21:O21"/>
    <mergeCell ref="A22:D22"/>
    <mergeCell ref="A19:D20"/>
    <mergeCell ref="H20:I20"/>
    <mergeCell ref="J20:M20"/>
    <mergeCell ref="E20:G20"/>
    <mergeCell ref="A5:O5"/>
    <mergeCell ref="A9:G9"/>
    <mergeCell ref="G11:N11"/>
    <mergeCell ref="G13:N13"/>
    <mergeCell ref="G15:M16"/>
    <mergeCell ref="A17:D17"/>
    <mergeCell ref="E17:O17"/>
    <mergeCell ref="A18:D18"/>
    <mergeCell ref="E18:O18"/>
    <mergeCell ref="H1:H2"/>
    <mergeCell ref="I1:K2"/>
    <mergeCell ref="L1:O2"/>
    <mergeCell ref="A2:C2"/>
    <mergeCell ref="K3:K4"/>
    <mergeCell ref="L3:L4"/>
    <mergeCell ref="M3:O4"/>
  </mergeCells>
  <phoneticPr fontId="3"/>
  <printOptions horizontalCentered="1" verticalCentered="1"/>
  <pageMargins left="0.7" right="0.7" top="0.75" bottom="0.75" header="0.3" footer="0.3"/>
  <pageSetup paperSize="9"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ポートビル会議室　受付書</vt:lpstr>
      <vt:lpstr>記入例</vt:lpstr>
      <vt:lpstr>利用案内</vt:lpstr>
      <vt:lpstr>料金表</vt:lpstr>
      <vt:lpstr>料金計算</vt:lpstr>
      <vt:lpstr>講堂・会議室配置図</vt:lpstr>
      <vt:lpstr>会議室申請書</vt:lpstr>
      <vt:lpstr>会議室申請書!Print_Area</vt:lpstr>
      <vt:lpstr>利用案内!Print_Area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a-takekoshi</dc:creator>
  <cp:lastModifiedBy>m-tutumi</cp:lastModifiedBy>
  <cp:lastPrinted>2024-05-16T04:01:35Z</cp:lastPrinted>
  <dcterms:created xsi:type="dcterms:W3CDTF">1997-01-08T22:48:59Z</dcterms:created>
  <dcterms:modified xsi:type="dcterms:W3CDTF">2024-09-12T02:05:50Z</dcterms:modified>
</cp:coreProperties>
</file>